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Ekonomia SN/2026/"/>
    </mc:Choice>
  </mc:AlternateContent>
  <xr:revisionPtr revIDLastSave="142" documentId="8_{BC1A6CA1-04CE-48E5-BD82-841DD4849370}" xr6:coauthVersionLast="47" xr6:coauthVersionMax="47" xr10:uidLastSave="{0884ADC2-824C-447B-8A22-183DB4F46F13}"/>
  <bookViews>
    <workbookView xWindow="28680" yWindow="-120" windowWidth="29040" windowHeight="15720" xr2:uid="{4EFBB6FF-8625-46CB-98B0-E2C3AB5D03EC}"/>
  </bookViews>
  <sheets>
    <sheet name="siatka" sheetId="2" r:id="rId1"/>
  </sheets>
  <definedNames>
    <definedName name="_xlnm.Print_Area" localSheetId="0">siatka!$A$1:$AV$99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57" i="2"/>
  <c r="E57" i="2"/>
  <c r="G57" i="2"/>
  <c r="H57" i="2"/>
  <c r="D57" i="2"/>
  <c r="E47" i="2"/>
  <c r="F47" i="2"/>
  <c r="G47" i="2"/>
  <c r="H47" i="2"/>
  <c r="D47" i="2"/>
  <c r="AN55" i="2"/>
  <c r="F55" i="2"/>
  <c r="E55" i="2"/>
  <c r="H54" i="2"/>
  <c r="G54" i="2"/>
  <c r="F54" i="2"/>
  <c r="E54" i="2"/>
  <c r="D54" i="2"/>
  <c r="C54" i="2"/>
  <c r="H52" i="2"/>
  <c r="G52" i="2"/>
  <c r="F52" i="2"/>
  <c r="E52" i="2"/>
  <c r="D52" i="2"/>
  <c r="C52" i="2"/>
  <c r="E49" i="2"/>
  <c r="F49" i="2"/>
  <c r="E50" i="2"/>
  <c r="F50" i="2"/>
  <c r="E51" i="2"/>
  <c r="F51" i="2"/>
  <c r="E48" i="2"/>
  <c r="F48" i="2"/>
  <c r="E35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F37" i="2"/>
  <c r="F35" i="2" s="1"/>
  <c r="F57" i="2" s="1"/>
  <c r="E37" i="2"/>
  <c r="Z50" i="2"/>
  <c r="Y50" i="2"/>
  <c r="AF39" i="2"/>
  <c r="AE39" i="2"/>
  <c r="E99" i="2"/>
  <c r="E98" i="2"/>
  <c r="E97" i="2"/>
  <c r="AF96" i="2"/>
  <c r="AE96" i="2"/>
  <c r="E96" i="2"/>
  <c r="AF95" i="2"/>
  <c r="AE95" i="2"/>
  <c r="E95" i="2"/>
  <c r="AF94" i="2"/>
  <c r="AE94" i="2"/>
  <c r="E94" i="2"/>
  <c r="AF93" i="2"/>
  <c r="AE93" i="2"/>
  <c r="E93" i="2"/>
  <c r="F92" i="2"/>
  <c r="E92" i="2"/>
  <c r="D92" i="2"/>
  <c r="Z91" i="2"/>
  <c r="Y91" i="2"/>
  <c r="E91" i="2"/>
  <c r="Z90" i="2"/>
  <c r="Y90" i="2"/>
  <c r="E90" i="2"/>
  <c r="Z89" i="2"/>
  <c r="Y89" i="2"/>
  <c r="E89" i="2"/>
  <c r="Z88" i="2"/>
  <c r="Y88" i="2"/>
  <c r="E88" i="2"/>
  <c r="F87" i="2"/>
  <c r="E87" i="2"/>
  <c r="D87" i="2"/>
  <c r="E86" i="2"/>
  <c r="E85" i="2"/>
  <c r="E84" i="2"/>
  <c r="E83" i="2"/>
  <c r="F82" i="2"/>
  <c r="E82" i="2"/>
  <c r="D82" i="2"/>
  <c r="E81" i="2"/>
  <c r="E80" i="2"/>
  <c r="E77" i="2" s="1"/>
  <c r="E79" i="2"/>
  <c r="E78" i="2"/>
  <c r="F77" i="2"/>
  <c r="D77" i="2"/>
  <c r="F34" i="2"/>
  <c r="E34" i="2"/>
  <c r="F33" i="2"/>
  <c r="E33" i="2"/>
  <c r="F32" i="2"/>
  <c r="E32" i="2"/>
  <c r="F31" i="2"/>
  <c r="E31" i="2"/>
  <c r="F30" i="2"/>
  <c r="E30" i="2"/>
  <c r="F29" i="2"/>
  <c r="E29" i="2"/>
  <c r="S28" i="2"/>
  <c r="F28" i="2"/>
  <c r="E28" i="2"/>
  <c r="M27" i="2"/>
  <c r="F27" i="2"/>
  <c r="E27" i="2"/>
  <c r="H26" i="2"/>
  <c r="G26" i="2"/>
  <c r="F26" i="2"/>
  <c r="E26" i="2"/>
  <c r="D26" i="2"/>
  <c r="C26" i="2"/>
  <c r="F25" i="2"/>
  <c r="E25" i="2"/>
  <c r="F24" i="2"/>
  <c r="E24" i="2"/>
  <c r="F23" i="2"/>
  <c r="E23" i="2"/>
  <c r="F22" i="2"/>
  <c r="E22" i="2"/>
  <c r="S21" i="2"/>
  <c r="F21" i="2"/>
  <c r="E21" i="2"/>
  <c r="P20" i="2"/>
  <c r="M20" i="2"/>
  <c r="F20" i="2"/>
  <c r="E20" i="2"/>
  <c r="N19" i="2"/>
  <c r="M19" i="2"/>
  <c r="F19" i="2"/>
  <c r="E19" i="2"/>
  <c r="N18" i="2"/>
  <c r="M18" i="2"/>
  <c r="F18" i="2"/>
  <c r="E18" i="2"/>
  <c r="H17" i="2"/>
  <c r="G17" i="2"/>
  <c r="F17" i="2"/>
  <c r="E17" i="2"/>
  <c r="D17" i="2"/>
  <c r="C17" i="2"/>
  <c r="F16" i="2"/>
  <c r="F15" i="2"/>
  <c r="E15" i="2"/>
  <c r="F14" i="2"/>
  <c r="E14" i="2"/>
  <c r="N13" i="2"/>
  <c r="M13" i="2"/>
  <c r="F13" i="2"/>
  <c r="E13" i="2"/>
  <c r="F12" i="2"/>
  <c r="E12" i="2"/>
  <c r="M11" i="2"/>
  <c r="F11" i="2"/>
  <c r="E11" i="2"/>
  <c r="N10" i="2"/>
  <c r="F10" i="2"/>
  <c r="E10" i="2"/>
  <c r="H9" i="2"/>
  <c r="G9" i="2"/>
  <c r="F9" i="2"/>
  <c r="E9" i="2"/>
  <c r="D9" i="2"/>
  <c r="C9" i="2"/>
  <c r="D51" i="2"/>
  <c r="AL41" i="2"/>
  <c r="D35" i="2"/>
  <c r="C35" i="2"/>
  <c r="D49" i="2"/>
  <c r="G35" i="2"/>
  <c r="H35" i="2"/>
  <c r="D50" i="2"/>
  <c r="D48" i="2"/>
  <c r="AP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Q57" i="2"/>
  <c r="AR57" i="2"/>
  <c r="AS57" i="2"/>
  <c r="AT57" i="2"/>
  <c r="AU57" i="2"/>
  <c r="AV57" i="2"/>
  <c r="I57" i="2"/>
  <c r="AQ58" i="2" l="1"/>
  <c r="AK58" i="2"/>
  <c r="AE58" i="2"/>
  <c r="Y58" i="2"/>
  <c r="M58" i="2"/>
  <c r="S58" i="2"/>
</calcChain>
</file>

<file path=xl/sharedStrings.xml><?xml version="1.0" encoding="utf-8"?>
<sst xmlns="http://schemas.openxmlformats.org/spreadsheetml/2006/main" count="253" uniqueCount="142">
  <si>
    <t>PLAN STUDIÓW</t>
  </si>
  <si>
    <t xml:space="preserve">Punkty 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</si>
  <si>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</si>
  <si>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</si>
  <si>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</si>
  <si>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</si>
  <si>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</si>
  <si>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</si>
  <si>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</si>
  <si>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</si>
  <si>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</si>
  <si>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</si>
  <si>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</si>
  <si>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</si>
  <si>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</si>
  <si>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</si>
  <si>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</si>
  <si>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</si>
  <si>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</si>
  <si>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</si>
  <si>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</si>
  <si>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</si>
  <si>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Język obcy</t>
  </si>
  <si>
    <t>Historia gospodarcza</t>
  </si>
  <si>
    <t>B</t>
  </si>
  <si>
    <t>PRZEDMIOTY  PODSTAWOWE</t>
  </si>
  <si>
    <t>Mikroekonomia</t>
  </si>
  <si>
    <t>C</t>
  </si>
  <si>
    <t>PRZEDMIOTY KIERUNKOWE</t>
  </si>
  <si>
    <t>Polityka społeczna</t>
  </si>
  <si>
    <t>Analiza ekonomiczna</t>
  </si>
  <si>
    <t>D</t>
  </si>
  <si>
    <t>Przedsiębiorczość</t>
  </si>
  <si>
    <t>E</t>
  </si>
  <si>
    <t>Przedmioty do wyboru sem. 1</t>
  </si>
  <si>
    <t>Przedmioty do wyboru sem. 2</t>
  </si>
  <si>
    <t>Przedmioty do wyboru sem. 3</t>
  </si>
  <si>
    <t>Przedmioty do wyboru sem. 4</t>
  </si>
  <si>
    <t>sem.praktyki</t>
  </si>
  <si>
    <t>Godzin tygodniowo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</si>
  <si>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</si>
  <si>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</si>
  <si>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</si>
  <si>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</si>
  <si>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</si>
  <si>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</si>
  <si>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</si>
  <si>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</si>
  <si>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>Podstawy makroekonomii</t>
  </si>
  <si>
    <t>w dniu</t>
  </si>
  <si>
    <t>F</t>
  </si>
  <si>
    <t xml:space="preserve">RAZEM    A+B+C+D+E+F </t>
  </si>
  <si>
    <t xml:space="preserve">             </t>
  </si>
  <si>
    <t>Międzynarodowe stosunki gospodarcze</t>
  </si>
  <si>
    <t>Praktyka w instytucjach, firmach oraz ośrodkach gospodarczych</t>
  </si>
  <si>
    <t>Podstawy prawa</t>
  </si>
  <si>
    <t>Podstawy rachunkowości</t>
  </si>
  <si>
    <t>Matematyka ekonomiczna</t>
  </si>
  <si>
    <t>Korespondencja handlowa</t>
  </si>
  <si>
    <t>Negocjacje w biznesie</t>
  </si>
  <si>
    <t>Zarządzanie</t>
  </si>
  <si>
    <t>Rynki finansowe</t>
  </si>
  <si>
    <t>Podstawy marketingu</t>
  </si>
  <si>
    <t>w ELBLĄGU</t>
  </si>
  <si>
    <t>PRZEDMIOTY WYBIERALNE*</t>
  </si>
  <si>
    <t>INSTYTUT  EKONOMICZNY</t>
  </si>
  <si>
    <t xml:space="preserve">PRZEDMIOTY DO WYBORU </t>
  </si>
  <si>
    <t>Kultura społeczna i zawodowa</t>
  </si>
  <si>
    <t>z.prakt.</t>
  </si>
  <si>
    <t>z. z NA</t>
  </si>
  <si>
    <t>Ochrona środowiska</t>
  </si>
  <si>
    <t>Gry decyzyjne</t>
  </si>
  <si>
    <t>Finanse przedsiębiorstw</t>
  </si>
  <si>
    <t>Prawo gospodarcze</t>
  </si>
  <si>
    <t>Nauka o państwie</t>
  </si>
  <si>
    <t>Prawo pracy</t>
  </si>
  <si>
    <t>Business English</t>
  </si>
  <si>
    <t>Technologie informacyjne w ekonomii</t>
  </si>
  <si>
    <t xml:space="preserve">Statystyka </t>
  </si>
  <si>
    <t>6 miesięcy</t>
  </si>
  <si>
    <t>Komputerowe wspomaganie działalności przedsiębiorstwa</t>
  </si>
  <si>
    <r>
      <t xml:space="preserve">w zakresie: </t>
    </r>
    <r>
      <rPr>
        <b/>
        <i/>
        <sz val="10"/>
        <rFont val="Arial CE"/>
        <charset val="238"/>
      </rPr>
      <t>finanse i rachunkowość przedsiębiorstw</t>
    </r>
  </si>
  <si>
    <t>Rachunkowość przedsiębiorstw</t>
  </si>
  <si>
    <t>Sprawozdawczość finansowa</t>
  </si>
  <si>
    <t>Moduł wybieralny: FINANSE I RACHUNKOWOŚĆ PRZEDSIĘBORSTW</t>
  </si>
  <si>
    <t>Rachunkowość zarządcza</t>
  </si>
  <si>
    <t>Kadry i płace</t>
  </si>
  <si>
    <t>Ocena przedsięwzięć gospodarczych</t>
  </si>
  <si>
    <t>Senat ANS w Elblągu</t>
  </si>
  <si>
    <r>
      <t>w zakresie:</t>
    </r>
    <r>
      <rPr>
        <b/>
        <i/>
        <sz val="10"/>
        <rFont val="Arial CE"/>
        <charset val="238"/>
      </rPr>
      <t xml:space="preserve"> finanse i rachunkowość przedsiębiorstw</t>
    </r>
  </si>
  <si>
    <t>Zarządzanie jakościa w przedsiębiorstwie</t>
  </si>
  <si>
    <t>Labour markets in the European Union</t>
  </si>
  <si>
    <t>Podatki w przedsiębiorstwie</t>
  </si>
  <si>
    <t>Współpraca przedsiębiorstwa z bankiem</t>
  </si>
  <si>
    <t>Organizacje pozarządowe</t>
  </si>
  <si>
    <t>Społeczna odpowiedzialność biznesu</t>
  </si>
  <si>
    <r>
      <t xml:space="preserve">Kierunek:   </t>
    </r>
    <r>
      <rPr>
        <b/>
        <i/>
        <sz val="10"/>
        <rFont val="Arial CE"/>
        <charset val="238"/>
      </rPr>
      <t>Ekonomia</t>
    </r>
  </si>
  <si>
    <r>
      <t xml:space="preserve">Kierunek:  </t>
    </r>
    <r>
      <rPr>
        <b/>
        <i/>
        <sz val="10"/>
        <rFont val="Arial CE"/>
        <charset val="238"/>
      </rPr>
      <t xml:space="preserve"> Ekonomia</t>
    </r>
  </si>
  <si>
    <t>AKADEMIA NAUK STOSOWANYCH</t>
  </si>
  <si>
    <t>Cultural determinants of international business</t>
  </si>
  <si>
    <t>Controlling finansowy</t>
  </si>
  <si>
    <t>System ubezpieczeń społecznych i gospodarczych</t>
  </si>
  <si>
    <t>Współczesne systemy polityczne</t>
  </si>
  <si>
    <t>Public relations w biznesie</t>
  </si>
  <si>
    <t>Ochrona własności intelektualnej</t>
  </si>
  <si>
    <t>Finanse publiczne i prawo finansowe</t>
  </si>
  <si>
    <t>Handel zagraniczny</t>
  </si>
  <si>
    <t>Human resource management</t>
  </si>
  <si>
    <t>Polityka gospodarcza</t>
  </si>
  <si>
    <t>Integracja gospodarcza w Europie</t>
  </si>
  <si>
    <t>Ochrona danych osobowych</t>
  </si>
  <si>
    <t>Podstawy filozofii</t>
  </si>
  <si>
    <t>Projekt dyplomowy</t>
  </si>
  <si>
    <t>35.1</t>
  </si>
  <si>
    <t>35.2</t>
  </si>
  <si>
    <t>35.3</t>
  </si>
  <si>
    <t>35.4</t>
  </si>
  <si>
    <t>36.1</t>
  </si>
  <si>
    <t>36.2</t>
  </si>
  <si>
    <t>36.3</t>
  </si>
  <si>
    <t>36.4</t>
  </si>
  <si>
    <t>37.1</t>
  </si>
  <si>
    <t>37.2</t>
  </si>
  <si>
    <t>37.3</t>
  </si>
  <si>
    <t>37.4</t>
  </si>
  <si>
    <t>38.1</t>
  </si>
  <si>
    <t>38.2</t>
  </si>
  <si>
    <t>38.3</t>
  </si>
  <si>
    <t>38.4</t>
  </si>
  <si>
    <t>38.5</t>
  </si>
  <si>
    <t>38.6</t>
  </si>
  <si>
    <t>38.7</t>
  </si>
  <si>
    <t>Przedmioty do wyboru sem. 4 (2 pol. + 1 ang)</t>
  </si>
  <si>
    <t>PRZYGOTOWANIE PROJEKTU DYPLOMOWEGO</t>
  </si>
  <si>
    <t>* PRZEDMIOTY DO WYBORU - student w sem. I - IV dokonuje wyboru 3 przedmiotów, tak aby łączna liczba pkt ECTS równa była 6 a w sem IV dokonuje wyboru 2 przedmiotów w języku polskim i 1 przedmiotu w języku angielskim</t>
  </si>
  <si>
    <t>on-line</t>
  </si>
  <si>
    <t xml:space="preserve">Praktyka zawodowa </t>
  </si>
  <si>
    <t>G.</t>
  </si>
  <si>
    <t>V-VI</t>
  </si>
  <si>
    <t>Ekonometria</t>
  </si>
  <si>
    <t xml:space="preserve">Studia NIESTACJONARNE  LICENCJACKIE </t>
  </si>
  <si>
    <t>STUDIA NIESTACJONARNE LICENCJACKIE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</si>
</sst>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7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5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/>
    <xf numFmtId="0" fontId="7" fillId="2" borderId="38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0" xfId="0" applyFont="1"/>
    <xf numFmtId="0" fontId="5" fillId="0" borderId="40" xfId="0" applyFont="1" applyBorder="1"/>
    <xf numFmtId="0" fontId="5" fillId="0" borderId="41" xfId="0" applyFont="1" applyBorder="1"/>
    <xf numFmtId="0" fontId="5" fillId="0" borderId="28" xfId="0" applyFont="1" applyBorder="1"/>
    <xf numFmtId="0" fontId="3" fillId="0" borderId="28" xfId="0" applyFont="1" applyBorder="1"/>
    <xf numFmtId="0" fontId="5" fillId="0" borderId="42" xfId="0" applyFont="1" applyBorder="1"/>
    <xf numFmtId="0" fontId="10" fillId="0" borderId="0" xfId="0" applyFont="1"/>
    <xf numFmtId="0" fontId="10" fillId="0" borderId="43" xfId="0" applyFont="1" applyBorder="1"/>
    <xf numFmtId="0" fontId="10" fillId="0" borderId="44" xfId="0" applyFont="1" applyBorder="1"/>
    <xf numFmtId="0" fontId="7" fillId="0" borderId="46" xfId="0" applyFont="1" applyBorder="1"/>
    <xf numFmtId="0" fontId="7" fillId="0" borderId="44" xfId="0" applyFont="1" applyBorder="1"/>
    <xf numFmtId="0" fontId="10" fillId="0" borderId="46" xfId="0" applyFont="1" applyBorder="1" applyAlignment="1">
      <alignment horizontal="centerContinuous"/>
    </xf>
    <xf numFmtId="0" fontId="4" fillId="0" borderId="44" xfId="0" applyFont="1" applyBorder="1" applyAlignment="1">
      <alignment horizontal="centerContinuous"/>
    </xf>
    <xf numFmtId="0" fontId="10" fillId="0" borderId="44" xfId="0" applyFont="1" applyBorder="1" applyAlignment="1">
      <alignment horizontal="centerContinuous"/>
    </xf>
    <xf numFmtId="0" fontId="5" fillId="0" borderId="47" xfId="0" applyFont="1" applyBorder="1" applyAlignment="1">
      <alignment horizontal="centerContinuous"/>
    </xf>
    <xf numFmtId="0" fontId="10" fillId="0" borderId="19" xfId="0" applyFont="1" applyBorder="1"/>
    <xf numFmtId="0" fontId="5" fillId="0" borderId="19" xfId="0" applyFont="1" applyBorder="1"/>
    <xf numFmtId="0" fontId="5" fillId="0" borderId="48" xfId="0" applyFont="1" applyBorder="1"/>
    <xf numFmtId="0" fontId="10" fillId="0" borderId="6" xfId="0" applyFont="1" applyBorder="1"/>
    <xf numFmtId="0" fontId="10" fillId="0" borderId="7" xfId="0" applyFont="1" applyBorder="1"/>
    <xf numFmtId="0" fontId="7" fillId="0" borderId="49" xfId="0" applyFont="1" applyBorder="1"/>
    <xf numFmtId="0" fontId="7" fillId="0" borderId="7" xfId="0" applyFont="1" applyBorder="1"/>
    <xf numFmtId="0" fontId="5" fillId="0" borderId="5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30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5" fillId="3" borderId="59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/>
    </xf>
    <xf numFmtId="0" fontId="5" fillId="0" borderId="2" xfId="0" applyFont="1" applyBorder="1"/>
    <xf numFmtId="0" fontId="5" fillId="4" borderId="16" xfId="0" applyFont="1" applyFill="1" applyBorder="1" applyAlignment="1">
      <alignment horizontal="center"/>
    </xf>
    <xf numFmtId="0" fontId="5" fillId="4" borderId="62" xfId="0" applyFont="1" applyFill="1" applyBorder="1" applyAlignment="1">
      <alignment horizontal="center"/>
    </xf>
    <xf numFmtId="0" fontId="5" fillId="0" borderId="14" xfId="0" applyFont="1" applyBorder="1" applyAlignment="1">
      <alignment horizontal="left" wrapText="1"/>
    </xf>
    <xf numFmtId="0" fontId="10" fillId="4" borderId="14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10" fillId="4" borderId="26" xfId="0" applyFont="1" applyFill="1" applyBorder="1" applyAlignment="1">
      <alignment horizontal="left"/>
    </xf>
    <xf numFmtId="0" fontId="5" fillId="4" borderId="59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3" borderId="66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7" fillId="3" borderId="67" xfId="0" applyFont="1" applyFill="1" applyBorder="1" applyAlignment="1">
      <alignment horizontal="left"/>
    </xf>
    <xf numFmtId="0" fontId="8" fillId="0" borderId="28" xfId="0" applyFont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5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164" fontId="7" fillId="3" borderId="13" xfId="0" applyNumberFormat="1" applyFont="1" applyFill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0" fillId="0" borderId="2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5" fillId="0" borderId="56" xfId="0" applyFont="1" applyBorder="1" applyAlignment="1">
      <alignment horizontal="left"/>
    </xf>
    <xf numFmtId="0" fontId="5" fillId="3" borderId="12" xfId="0" applyFont="1" applyFill="1" applyBorder="1"/>
    <xf numFmtId="0" fontId="5" fillId="0" borderId="11" xfId="0" applyFont="1" applyBorder="1" applyAlignment="1">
      <alignment horizontal="left" wrapText="1"/>
    </xf>
    <xf numFmtId="0" fontId="5" fillId="0" borderId="56" xfId="0" applyFont="1" applyBorder="1" applyAlignment="1">
      <alignment horizontal="left" wrapText="1"/>
    </xf>
    <xf numFmtId="0" fontId="5" fillId="0" borderId="72" xfId="0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65" xfId="0" applyFont="1" applyBorder="1" applyAlignment="1">
      <alignment horizontal="left"/>
    </xf>
    <xf numFmtId="164" fontId="5" fillId="0" borderId="60" xfId="0" applyNumberFormat="1" applyFont="1" applyBorder="1" applyAlignment="1">
      <alignment horizontal="center"/>
    </xf>
    <xf numFmtId="164" fontId="5" fillId="0" borderId="72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5" fillId="6" borderId="75" xfId="0" applyFont="1" applyFill="1" applyBorder="1" applyAlignment="1">
      <alignment horizontal="center"/>
    </xf>
    <xf numFmtId="0" fontId="5" fillId="6" borderId="76" xfId="0" applyFont="1" applyFill="1" applyBorder="1" applyAlignment="1">
      <alignment horizontal="center"/>
    </xf>
    <xf numFmtId="0" fontId="5" fillId="6" borderId="77" xfId="0" applyFont="1" applyFill="1" applyBorder="1" applyAlignment="1">
      <alignment horizontal="center"/>
    </xf>
    <xf numFmtId="0" fontId="5" fillId="6" borderId="78" xfId="0" applyFont="1" applyFill="1" applyBorder="1" applyAlignment="1">
      <alignment horizontal="center"/>
    </xf>
    <xf numFmtId="0" fontId="5" fillId="6" borderId="79" xfId="0" applyFont="1" applyFill="1" applyBorder="1" applyAlignment="1">
      <alignment horizontal="center"/>
    </xf>
    <xf numFmtId="0" fontId="5" fillId="6" borderId="80" xfId="0" applyFont="1" applyFill="1" applyBorder="1" applyAlignment="1">
      <alignment horizontal="center"/>
    </xf>
    <xf numFmtId="0" fontId="5" fillId="6" borderId="81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/>
    </xf>
    <xf numFmtId="0" fontId="14" fillId="6" borderId="64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0" fontId="14" fillId="6" borderId="82" xfId="0" applyFont="1" applyFill="1" applyBorder="1" applyAlignment="1">
      <alignment horizontal="center"/>
    </xf>
    <xf numFmtId="0" fontId="8" fillId="0" borderId="11" xfId="0" applyFont="1" applyBorder="1"/>
    <xf numFmtId="0" fontId="5" fillId="5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 wrapText="1"/>
    </xf>
    <xf numFmtId="0" fontId="5" fillId="5" borderId="65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5" fillId="5" borderId="65" xfId="0" applyFont="1" applyFill="1" applyBorder="1" applyAlignment="1">
      <alignment wrapText="1"/>
    </xf>
    <xf numFmtId="0" fontId="5" fillId="5" borderId="85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1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8" fillId="5" borderId="6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0" borderId="65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3" borderId="7" xfId="0" applyFont="1" applyFill="1" applyBorder="1"/>
    <xf numFmtId="0" fontId="7" fillId="3" borderId="43" xfId="0" applyFont="1" applyFill="1" applyBorder="1"/>
    <xf numFmtId="0" fontId="7" fillId="3" borderId="44" xfId="0" applyFont="1" applyFill="1" applyBorder="1"/>
    <xf numFmtId="0" fontId="5" fillId="3" borderId="66" xfId="0" applyFont="1" applyFill="1" applyBorder="1"/>
    <xf numFmtId="0" fontId="5" fillId="3" borderId="73" xfId="0" applyFont="1" applyFill="1" applyBorder="1"/>
    <xf numFmtId="0" fontId="11" fillId="0" borderId="28" xfId="0" applyFont="1" applyBorder="1"/>
    <xf numFmtId="0" fontId="11" fillId="0" borderId="45" xfId="0" applyFont="1" applyBorder="1"/>
    <xf numFmtId="0" fontId="11" fillId="0" borderId="44" xfId="0" applyFont="1" applyBorder="1"/>
    <xf numFmtId="0" fontId="11" fillId="0" borderId="7" xfId="0" applyFont="1" applyBorder="1"/>
    <xf numFmtId="0" fontId="11" fillId="0" borderId="51" xfId="0" applyFont="1" applyBorder="1"/>
    <xf numFmtId="0" fontId="5" fillId="0" borderId="65" xfId="0" applyFont="1" applyBorder="1" applyAlignment="1">
      <alignment horizontal="left" wrapText="1"/>
    </xf>
    <xf numFmtId="0" fontId="6" fillId="7" borderId="0" xfId="0" applyFont="1" applyFill="1"/>
    <xf numFmtId="0" fontId="6" fillId="7" borderId="0" xfId="0" applyFont="1" applyFill="1" applyAlignment="1">
      <alignment vertical="center"/>
    </xf>
    <xf numFmtId="0" fontId="9" fillId="7" borderId="0" xfId="0" applyFont="1" applyFill="1"/>
    <xf numFmtId="164" fontId="8" fillId="0" borderId="14" xfId="0" applyNumberFormat="1" applyFont="1" applyBorder="1" applyAlignment="1">
      <alignment horizontal="center"/>
    </xf>
    <xf numFmtId="0" fontId="17" fillId="6" borderId="1" xfId="0" applyFont="1" applyFill="1" applyBorder="1" applyAlignment="1">
      <alignment horizontal="centerContinuous"/>
    </xf>
    <xf numFmtId="0" fontId="17" fillId="6" borderId="2" xfId="0" applyFont="1" applyFill="1" applyBorder="1" applyAlignment="1">
      <alignment horizontal="centerContinuous"/>
    </xf>
    <xf numFmtId="0" fontId="17" fillId="6" borderId="3" xfId="0" applyFont="1" applyFill="1" applyBorder="1" applyAlignment="1">
      <alignment horizontal="centerContinuous"/>
    </xf>
    <xf numFmtId="0" fontId="17" fillId="6" borderId="4" xfId="0" applyFont="1" applyFill="1" applyBorder="1"/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Continuous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58" xfId="0" applyFont="1" applyFill="1" applyBorder="1" applyAlignment="1">
      <alignment horizontal="center"/>
    </xf>
    <xf numFmtId="0" fontId="17" fillId="6" borderId="69" xfId="0" applyFont="1" applyFill="1" applyBorder="1" applyAlignment="1">
      <alignment horizontal="center"/>
    </xf>
    <xf numFmtId="0" fontId="17" fillId="6" borderId="70" xfId="0" applyFont="1" applyFill="1" applyBorder="1" applyAlignment="1">
      <alignment horizontal="center"/>
    </xf>
    <xf numFmtId="0" fontId="17" fillId="6" borderId="71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7" fillId="6" borderId="103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/>
    </xf>
    <xf numFmtId="0" fontId="17" fillId="6" borderId="63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6" borderId="48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18" fillId="3" borderId="66" xfId="0" applyFont="1" applyFill="1" applyBorder="1" applyAlignment="1">
      <alignment horizontal="center"/>
    </xf>
    <xf numFmtId="0" fontId="18" fillId="3" borderId="73" xfId="0" applyFont="1" applyFill="1" applyBorder="1" applyAlignment="1">
      <alignment horizontal="left"/>
    </xf>
    <xf numFmtId="164" fontId="18" fillId="3" borderId="68" xfId="0" applyNumberFormat="1" applyFont="1" applyFill="1" applyBorder="1" applyAlignment="1">
      <alignment horizontal="center"/>
    </xf>
    <xf numFmtId="164" fontId="18" fillId="3" borderId="74" xfId="0" applyNumberFormat="1" applyFont="1" applyFill="1" applyBorder="1" applyAlignment="1">
      <alignment horizontal="center"/>
    </xf>
    <xf numFmtId="0" fontId="18" fillId="3" borderId="61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66" xfId="0" applyFont="1" applyFill="1" applyBorder="1"/>
    <xf numFmtId="0" fontId="18" fillId="3" borderId="73" xfId="0" applyFont="1" applyFill="1" applyBorder="1"/>
    <xf numFmtId="0" fontId="17" fillId="4" borderId="26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9" fillId="4" borderId="26" xfId="0" applyFont="1" applyFill="1" applyBorder="1" applyAlignment="1">
      <alignment horizontal="center"/>
    </xf>
    <xf numFmtId="0" fontId="19" fillId="4" borderId="27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164" fontId="17" fillId="0" borderId="15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9" fillId="4" borderId="14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8" fillId="3" borderId="68" xfId="0" applyFont="1" applyFill="1" applyBorder="1" applyAlignment="1">
      <alignment horizontal="center"/>
    </xf>
    <xf numFmtId="0" fontId="20" fillId="3" borderId="61" xfId="0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0" fontId="19" fillId="6" borderId="29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19" fillId="6" borderId="64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164" fontId="17" fillId="0" borderId="14" xfId="0" applyNumberFormat="1" applyFont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164" fontId="17" fillId="4" borderId="33" xfId="0" applyNumberFormat="1" applyFont="1" applyFill="1" applyBorder="1" applyAlignment="1">
      <alignment horizontal="center"/>
    </xf>
    <xf numFmtId="164" fontId="17" fillId="4" borderId="28" xfId="0" applyNumberFormat="1" applyFont="1" applyFill="1" applyBorder="1" applyAlignment="1">
      <alignment horizontal="center"/>
    </xf>
    <xf numFmtId="0" fontId="17" fillId="4" borderId="33" xfId="0" applyFont="1" applyFill="1" applyBorder="1" applyAlignment="1">
      <alignment horizontal="center"/>
    </xf>
    <xf numFmtId="0" fontId="17" fillId="4" borderId="41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4" borderId="59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/>
    </xf>
    <xf numFmtId="0" fontId="19" fillId="4" borderId="59" xfId="0" applyFont="1" applyFill="1" applyBorder="1" applyAlignment="1">
      <alignment horizontal="center"/>
    </xf>
    <xf numFmtId="0" fontId="19" fillId="4" borderId="57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4" borderId="62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56" xfId="0" applyFont="1" applyFill="1" applyBorder="1" applyAlignment="1">
      <alignment horizontal="center"/>
    </xf>
    <xf numFmtId="0" fontId="19" fillId="3" borderId="62" xfId="0" applyFont="1" applyFill="1" applyBorder="1" applyAlignment="1">
      <alignment horizontal="center"/>
    </xf>
    <xf numFmtId="164" fontId="17" fillId="5" borderId="22" xfId="0" applyNumberFormat="1" applyFont="1" applyFill="1" applyBorder="1" applyAlignment="1">
      <alignment horizontal="center"/>
    </xf>
    <xf numFmtId="164" fontId="17" fillId="5" borderId="11" xfId="0" applyNumberFormat="1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62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/>
    </xf>
    <xf numFmtId="164" fontId="17" fillId="4" borderId="22" xfId="0" applyNumberFormat="1" applyFont="1" applyFill="1" applyBorder="1" applyAlignment="1">
      <alignment horizontal="center"/>
    </xf>
    <xf numFmtId="164" fontId="17" fillId="4" borderId="11" xfId="0" applyNumberFormat="1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4" borderId="56" xfId="0" applyFont="1" applyFill="1" applyBorder="1" applyAlignment="1">
      <alignment horizontal="center"/>
    </xf>
    <xf numFmtId="0" fontId="19" fillId="4" borderId="62" xfId="0" applyFont="1" applyFill="1" applyBorder="1" applyAlignment="1">
      <alignment horizontal="center"/>
    </xf>
    <xf numFmtId="0" fontId="17" fillId="3" borderId="62" xfId="0" applyFont="1" applyFill="1" applyBorder="1" applyAlignment="1">
      <alignment horizontal="center"/>
    </xf>
    <xf numFmtId="0" fontId="21" fillId="0" borderId="0" xfId="0" applyFont="1"/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9" fillId="4" borderId="14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62" xfId="0" applyFont="1" applyFill="1" applyBorder="1" applyAlignment="1">
      <alignment horizontal="center" vertical="center"/>
    </xf>
    <xf numFmtId="164" fontId="17" fillId="0" borderId="56" xfId="0" applyNumberFormat="1" applyFont="1" applyBorder="1" applyAlignment="1">
      <alignment horizontal="center"/>
    </xf>
    <xf numFmtId="0" fontId="23" fillId="0" borderId="6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3" fillId="0" borderId="12" xfId="0" applyFont="1" applyBorder="1"/>
    <xf numFmtId="0" fontId="23" fillId="0" borderId="1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8" xfId="0" applyFont="1" applyBorder="1"/>
    <xf numFmtId="0" fontId="19" fillId="4" borderId="17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center"/>
    </xf>
    <xf numFmtId="0" fontId="19" fillId="4" borderId="63" xfId="0" applyFont="1" applyFill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164" fontId="17" fillId="0" borderId="99" xfId="0" applyNumberFormat="1" applyFont="1" applyBorder="1" applyAlignment="1">
      <alignment horizontal="center"/>
    </xf>
    <xf numFmtId="0" fontId="17" fillId="0" borderId="106" xfId="0" applyFont="1" applyBorder="1" applyAlignment="1">
      <alignment horizontal="center"/>
    </xf>
    <xf numFmtId="0" fontId="17" fillId="0" borderId="107" xfId="0" applyFont="1" applyBorder="1" applyAlignment="1">
      <alignment horizontal="center"/>
    </xf>
    <xf numFmtId="0" fontId="17" fillId="0" borderId="108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0" fontId="19" fillId="0" borderId="108" xfId="0" applyFont="1" applyBorder="1" applyAlignment="1">
      <alignment horizontal="center"/>
    </xf>
    <xf numFmtId="0" fontId="19" fillId="3" borderId="110" xfId="0" applyFont="1" applyFill="1" applyBorder="1" applyAlignment="1">
      <alignment horizontal="center"/>
    </xf>
    <xf numFmtId="0" fontId="19" fillId="3" borderId="100" xfId="0" applyFont="1" applyFill="1" applyBorder="1" applyAlignment="1">
      <alignment horizontal="center"/>
    </xf>
    <xf numFmtId="0" fontId="19" fillId="3" borderId="111" xfId="0" applyFont="1" applyFill="1" applyBorder="1" applyAlignment="1">
      <alignment horizontal="center"/>
    </xf>
    <xf numFmtId="0" fontId="19" fillId="0" borderId="108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left"/>
    </xf>
    <xf numFmtId="0" fontId="7" fillId="3" borderId="96" xfId="0" applyFont="1" applyFill="1" applyBorder="1" applyAlignment="1">
      <alignment horizontal="center" vertical="center"/>
    </xf>
    <xf numFmtId="1" fontId="10" fillId="3" borderId="112" xfId="0" applyNumberFormat="1" applyFont="1" applyFill="1" applyBorder="1" applyAlignment="1">
      <alignment horizontal="center" vertical="center"/>
    </xf>
    <xf numFmtId="164" fontId="10" fillId="3" borderId="11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5" borderId="113" xfId="0" applyFont="1" applyFill="1" applyBorder="1" applyAlignment="1">
      <alignment horizontal="left"/>
    </xf>
    <xf numFmtId="1" fontId="5" fillId="0" borderId="23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8" fillId="0" borderId="114" xfId="0" applyFont="1" applyBorder="1" applyAlignment="1">
      <alignment horizontal="center"/>
    </xf>
    <xf numFmtId="0" fontId="8" fillId="0" borderId="115" xfId="0" applyFont="1" applyBorder="1" applyAlignment="1">
      <alignment horizontal="center"/>
    </xf>
    <xf numFmtId="0" fontId="8" fillId="3" borderId="115" xfId="0" applyFont="1" applyFill="1" applyBorder="1" applyAlignment="1">
      <alignment horizontal="center"/>
    </xf>
    <xf numFmtId="0" fontId="8" fillId="3" borderId="117" xfId="0" applyFont="1" applyFill="1" applyBorder="1" applyAlignment="1">
      <alignment horizontal="center"/>
    </xf>
    <xf numFmtId="0" fontId="8" fillId="3" borderId="116" xfId="0" applyFont="1" applyFill="1" applyBorder="1" applyAlignment="1">
      <alignment horizontal="center"/>
    </xf>
    <xf numFmtId="0" fontId="8" fillId="3" borderId="118" xfId="0" applyFont="1" applyFill="1" applyBorder="1" applyAlignment="1">
      <alignment horizontal="center"/>
    </xf>
    <xf numFmtId="0" fontId="8" fillId="3" borderId="119" xfId="0" applyFont="1" applyFill="1" applyBorder="1" applyAlignment="1">
      <alignment horizontal="center"/>
    </xf>
    <xf numFmtId="0" fontId="7" fillId="3" borderId="97" xfId="0" applyFont="1" applyFill="1" applyBorder="1" applyAlignment="1">
      <alignment horizontal="center" vertical="center"/>
    </xf>
    <xf numFmtId="1" fontId="10" fillId="3" borderId="114" xfId="0" applyNumberFormat="1" applyFont="1" applyFill="1" applyBorder="1" applyAlignment="1">
      <alignment horizontal="center" vertical="center"/>
    </xf>
    <xf numFmtId="164" fontId="10" fillId="3" borderId="114" xfId="0" applyNumberFormat="1" applyFont="1" applyFill="1" applyBorder="1" applyAlignment="1">
      <alignment horizontal="center" vertical="center"/>
    </xf>
    <xf numFmtId="0" fontId="8" fillId="5" borderId="113" xfId="0" applyFont="1" applyFill="1" applyBorder="1" applyAlignment="1">
      <alignment horizontal="left"/>
    </xf>
    <xf numFmtId="1" fontId="8" fillId="0" borderId="120" xfId="0" applyNumberFormat="1" applyFont="1" applyBorder="1" applyAlignment="1">
      <alignment horizontal="center"/>
    </xf>
    <xf numFmtId="164" fontId="8" fillId="0" borderId="115" xfId="0" applyNumberFormat="1" applyFont="1" applyBorder="1" applyAlignment="1">
      <alignment horizontal="center"/>
    </xf>
    <xf numFmtId="164" fontId="8" fillId="0" borderId="121" xfId="0" applyNumberFormat="1" applyFont="1" applyBorder="1" applyAlignment="1">
      <alignment horizontal="center"/>
    </xf>
    <xf numFmtId="0" fontId="8" fillId="0" borderId="116" xfId="0" applyFont="1" applyBorder="1" applyAlignment="1">
      <alignment horizontal="center"/>
    </xf>
    <xf numFmtId="0" fontId="8" fillId="0" borderId="118" xfId="0" applyFont="1" applyBorder="1" applyAlignment="1">
      <alignment horizontal="center"/>
    </xf>
    <xf numFmtId="164" fontId="10" fillId="3" borderId="68" xfId="0" applyNumberFormat="1" applyFont="1" applyFill="1" applyBorder="1" applyAlignment="1">
      <alignment horizontal="center" vertical="center"/>
    </xf>
    <xf numFmtId="0" fontId="16" fillId="5" borderId="0" xfId="0" applyFont="1" applyFill="1"/>
    <xf numFmtId="0" fontId="11" fillId="5" borderId="0" xfId="0" applyFont="1" applyFill="1"/>
    <xf numFmtId="0" fontId="2" fillId="5" borderId="0" xfId="0" applyFont="1" applyFill="1"/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vertical="center"/>
    </xf>
    <xf numFmtId="0" fontId="9" fillId="5" borderId="0" xfId="0" applyFont="1" applyFill="1"/>
    <xf numFmtId="0" fontId="9" fillId="5" borderId="0" xfId="0" applyFont="1" applyFill="1" applyAlignment="1">
      <alignment vertical="center"/>
    </xf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14" fillId="5" borderId="0" xfId="0" applyFont="1" applyFill="1"/>
    <xf numFmtId="0" fontId="5" fillId="6" borderId="88" xfId="0" applyFont="1" applyFill="1" applyBorder="1" applyAlignment="1">
      <alignment horizontal="center" vertical="center"/>
    </xf>
    <xf numFmtId="0" fontId="5" fillId="6" borderId="89" xfId="0" applyFont="1" applyFill="1" applyBorder="1" applyAlignment="1">
      <alignment horizontal="center" vertical="center"/>
    </xf>
    <xf numFmtId="0" fontId="5" fillId="6" borderId="82" xfId="0" applyFont="1" applyFill="1" applyBorder="1" applyAlignment="1">
      <alignment horizontal="center" vertical="center"/>
    </xf>
    <xf numFmtId="0" fontId="5" fillId="6" borderId="90" xfId="0" applyFont="1" applyFill="1" applyBorder="1" applyAlignment="1">
      <alignment horizontal="center" vertical="center"/>
    </xf>
    <xf numFmtId="0" fontId="5" fillId="6" borderId="91" xfId="0" applyFont="1" applyFill="1" applyBorder="1" applyAlignment="1">
      <alignment horizontal="center" vertical="center"/>
    </xf>
    <xf numFmtId="0" fontId="5" fillId="6" borderId="9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93" xfId="0" applyFont="1" applyFill="1" applyBorder="1" applyAlignment="1">
      <alignment horizontal="center" textRotation="90"/>
    </xf>
    <xf numFmtId="0" fontId="5" fillId="6" borderId="83" xfId="0" applyFont="1" applyFill="1" applyBorder="1" applyAlignment="1">
      <alignment horizontal="center" textRotation="90"/>
    </xf>
    <xf numFmtId="0" fontId="5" fillId="6" borderId="93" xfId="0" applyFont="1" applyFill="1" applyBorder="1" applyAlignment="1">
      <alignment horizontal="center" vertical="center"/>
    </xf>
    <xf numFmtId="0" fontId="5" fillId="6" borderId="83" xfId="0" applyFont="1" applyFill="1" applyBorder="1" applyAlignment="1">
      <alignment horizontal="center" vertical="center"/>
    </xf>
    <xf numFmtId="0" fontId="5" fillId="6" borderId="93" xfId="0" applyFont="1" applyFill="1" applyBorder="1" applyAlignment="1">
      <alignment horizontal="center" vertical="center" textRotation="90"/>
    </xf>
    <xf numFmtId="0" fontId="5" fillId="6" borderId="83" xfId="0" applyFont="1" applyFill="1" applyBorder="1" applyAlignment="1">
      <alignment horizontal="center" vertical="center" textRotation="90"/>
    </xf>
    <xf numFmtId="0" fontId="5" fillId="6" borderId="9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9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4" fontId="7" fillId="2" borderId="98" xfId="0" applyNumberFormat="1" applyFont="1" applyFill="1" applyBorder="1" applyAlignment="1">
      <alignment horizontal="center"/>
    </xf>
    <xf numFmtId="164" fontId="7" fillId="2" borderId="99" xfId="0" applyNumberFormat="1" applyFont="1" applyFill="1" applyBorder="1" applyAlignment="1">
      <alignment horizontal="center"/>
    </xf>
    <xf numFmtId="164" fontId="7" fillId="2" borderId="100" xfId="0" applyNumberFormat="1" applyFont="1" applyFill="1" applyBorder="1" applyAlignment="1">
      <alignment horizontal="center"/>
    </xf>
    <xf numFmtId="0" fontId="5" fillId="6" borderId="66" xfId="0" applyFont="1" applyFill="1" applyBorder="1" applyAlignment="1">
      <alignment horizontal="center" vertical="center"/>
    </xf>
    <xf numFmtId="0" fontId="5" fillId="6" borderId="73" xfId="0" applyFont="1" applyFill="1" applyBorder="1" applyAlignment="1">
      <alignment horizontal="center" vertical="center"/>
    </xf>
    <xf numFmtId="0" fontId="5" fillId="6" borderId="8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0" fontId="10" fillId="3" borderId="49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51" xfId="0" applyFont="1" applyBorder="1" applyAlignment="1">
      <alignment wrapText="1"/>
    </xf>
    <xf numFmtId="0" fontId="11" fillId="0" borderId="84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53" xfId="0" applyFont="1" applyBorder="1" applyAlignment="1">
      <alignment wrapText="1"/>
    </xf>
    <xf numFmtId="0" fontId="5" fillId="6" borderId="8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61" xfId="0" applyFont="1" applyFill="1" applyBorder="1" applyAlignment="1">
      <alignment horizontal="center" vertical="center"/>
    </xf>
    <xf numFmtId="0" fontId="5" fillId="6" borderId="89" xfId="0" applyFont="1" applyFill="1" applyBorder="1" applyAlignment="1">
      <alignment horizontal="center"/>
    </xf>
    <xf numFmtId="0" fontId="5" fillId="6" borderId="82" xfId="0" applyFont="1" applyFill="1" applyBorder="1" applyAlignment="1">
      <alignment horizontal="center"/>
    </xf>
    <xf numFmtId="0" fontId="17" fillId="6" borderId="88" xfId="0" applyFont="1" applyFill="1" applyBorder="1" applyAlignment="1">
      <alignment horizontal="center" vertical="center"/>
    </xf>
    <xf numFmtId="0" fontId="17" fillId="6" borderId="89" xfId="0" applyFont="1" applyFill="1" applyBorder="1" applyAlignment="1">
      <alignment horizontal="center" vertical="center"/>
    </xf>
    <xf numFmtId="0" fontId="17" fillId="6" borderId="93" xfId="0" applyFont="1" applyFill="1" applyBorder="1" applyAlignment="1">
      <alignment horizontal="center" vertical="center" textRotation="90"/>
    </xf>
    <xf numFmtId="0" fontId="17" fillId="6" borderId="101" xfId="0" applyFont="1" applyFill="1" applyBorder="1" applyAlignment="1">
      <alignment horizontal="center" vertical="center" textRotation="90"/>
    </xf>
    <xf numFmtId="0" fontId="17" fillId="6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93" xfId="0" applyFont="1" applyFill="1" applyBorder="1" applyAlignment="1">
      <alignment horizontal="center" vertical="center"/>
    </xf>
    <xf numFmtId="0" fontId="17" fillId="6" borderId="102" xfId="0" applyFont="1" applyFill="1" applyBorder="1" applyAlignment="1">
      <alignment horizontal="center" vertical="center"/>
    </xf>
    <xf numFmtId="0" fontId="17" fillId="6" borderId="90" xfId="0" applyFont="1" applyFill="1" applyBorder="1" applyAlignment="1">
      <alignment horizontal="center" vertical="center"/>
    </xf>
    <xf numFmtId="0" fontId="17" fillId="6" borderId="91" xfId="0" applyFont="1" applyFill="1" applyBorder="1" applyAlignment="1">
      <alignment horizontal="center" vertical="center"/>
    </xf>
    <xf numFmtId="0" fontId="17" fillId="6" borderId="102" xfId="0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B0C9-713B-4E4A-8971-6788594ED6F1}">
  <sheetPr codeName="Arkusz1">
    <pageSetUpPr fitToPage="1"/>
  </sheetPr>
  <dimension ref="A1:CJ107"/>
  <sheetViews>
    <sheetView tabSelected="1" zoomScale="130" zoomScaleNormal="130" zoomScaleSheetLayoutView="110" workbookViewId="0">
      <pane xSplit="12" ySplit="9" topLeftCell="M92" activePane="bottomRight" state="frozen"/>
      <selection pane="topRight" activeCell="L1" sqref="L1"/>
      <selection pane="bottomLeft" activeCell="A9" sqref="A9"/>
      <selection pane="bottomRight" activeCell="AS74" sqref="AS74"/>
    </sheetView>
  </sheetViews>
  <sheetFormatPr defaultColWidth="9.140625" defaultRowHeight="12.75" x14ac:dyDescent="0.2"/>
  <cols>
    <col min="1" max="1" width="5.28515625" style="52" customWidth="1"/>
    <col min="2" max="2" width="36.7109375" style="89" customWidth="1"/>
    <col min="3" max="3" width="3.28515625" style="4" customWidth="1"/>
    <col min="4" max="5" width="5.7109375" style="4" customWidth="1"/>
    <col min="6" max="6" width="6.85546875" style="4" customWidth="1"/>
    <col min="7" max="7" width="5" style="4" customWidth="1"/>
    <col min="8" max="8" width="4.5703125" style="4" customWidth="1"/>
    <col min="9" max="9" width="3.85546875" style="4" customWidth="1"/>
    <col min="10" max="10" width="5.140625" style="4" customWidth="1"/>
    <col min="11" max="11" width="3.5703125" style="4" customWidth="1"/>
    <col min="12" max="12" width="3.85546875" style="4" customWidth="1"/>
    <col min="13" max="13" width="2.7109375" style="2" customWidth="1"/>
    <col min="14" max="14" width="3.140625" style="2" customWidth="1"/>
    <col min="15" max="15" width="2.5703125" style="2" customWidth="1"/>
    <col min="16" max="16" width="2.85546875" style="2" customWidth="1"/>
    <col min="17" max="17" width="2.5703125" style="2" customWidth="1"/>
    <col min="18" max="19" width="4.140625" style="2" customWidth="1"/>
    <col min="20" max="20" width="3.28515625" style="2" customWidth="1"/>
    <col min="21" max="21" width="3.140625" style="2" customWidth="1"/>
    <col min="22" max="22" width="4.28515625" style="2" customWidth="1"/>
    <col min="23" max="23" width="2.5703125" style="2" customWidth="1"/>
    <col min="24" max="24" width="4.140625" style="2" customWidth="1"/>
    <col min="25" max="25" width="3.42578125" style="2" customWidth="1"/>
    <col min="26" max="26" width="3.28515625" style="2" customWidth="1"/>
    <col min="27" max="27" width="2.7109375" style="2" customWidth="1"/>
    <col min="28" max="28" width="4" style="2" customWidth="1"/>
    <col min="29" max="29" width="2.140625" style="2" customWidth="1"/>
    <col min="30" max="30" width="4.42578125" style="2" customWidth="1"/>
    <col min="31" max="31" width="3.85546875" style="2" customWidth="1"/>
    <col min="32" max="32" width="3.7109375" style="2" customWidth="1"/>
    <col min="33" max="33" width="2.85546875" style="2" customWidth="1"/>
    <col min="34" max="34" width="3.42578125" style="2" customWidth="1"/>
    <col min="35" max="35" width="1.85546875" style="2" customWidth="1"/>
    <col min="36" max="36" width="4.42578125" style="2" customWidth="1"/>
    <col min="37" max="37" width="4.28515625" style="2" customWidth="1"/>
    <col min="38" max="38" width="3.85546875" style="2" customWidth="1"/>
    <col min="39" max="39" width="2.85546875" style="2" customWidth="1"/>
    <col min="40" max="40" width="4.42578125" style="2" customWidth="1"/>
    <col min="41" max="41" width="1.85546875" style="2" customWidth="1"/>
    <col min="42" max="42" width="5.85546875" style="2" customWidth="1"/>
    <col min="43" max="43" width="2.85546875" style="2" customWidth="1"/>
    <col min="44" max="44" width="2.42578125" style="2" customWidth="1"/>
    <col min="45" max="45" width="2.28515625" style="2" customWidth="1"/>
    <col min="46" max="46" width="3.28515625" style="2" customWidth="1"/>
    <col min="47" max="47" width="1.85546875" style="2" customWidth="1"/>
    <col min="48" max="48" width="4.28515625" style="2" customWidth="1"/>
    <col min="49" max="49" width="3.85546875" style="369" customWidth="1"/>
    <col min="50" max="50" width="9" style="368" customWidth="1"/>
    <col min="51" max="88" width="9.140625" style="369"/>
    <col min="89" max="16384" width="9.140625" style="2"/>
  </cols>
  <sheetData>
    <row r="1" spans="1:88" s="173" customFormat="1" ht="15" customHeight="1" x14ac:dyDescent="0.2">
      <c r="A1" s="1" t="s">
        <v>52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N1" s="121" t="s">
        <v>0</v>
      </c>
      <c r="O1" s="174"/>
      <c r="P1" s="174"/>
      <c r="Q1" s="174"/>
      <c r="R1" s="174"/>
      <c r="AW1" s="367"/>
      <c r="AX1" s="368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367"/>
      <c r="BL1" s="367"/>
      <c r="BM1" s="367"/>
      <c r="BN1" s="367"/>
      <c r="BO1" s="367"/>
      <c r="BP1" s="367"/>
      <c r="BQ1" s="367"/>
      <c r="BR1" s="367"/>
      <c r="BS1" s="367"/>
      <c r="BT1" s="367"/>
      <c r="BU1" s="367"/>
      <c r="BV1" s="367"/>
      <c r="BW1" s="367"/>
      <c r="BX1" s="367"/>
      <c r="BY1" s="367"/>
      <c r="BZ1" s="367"/>
      <c r="CA1" s="367"/>
      <c r="CB1" s="367"/>
      <c r="CC1" s="367"/>
      <c r="CD1" s="367"/>
      <c r="CE1" s="367"/>
      <c r="CF1" s="367"/>
      <c r="CG1" s="367"/>
      <c r="CH1" s="367"/>
      <c r="CI1" s="367"/>
      <c r="CJ1" s="367"/>
    </row>
    <row r="2" spans="1:88" s="173" customFormat="1" x14ac:dyDescent="0.2">
      <c r="B2" s="180" t="s">
        <v>98</v>
      </c>
      <c r="C2" s="175"/>
      <c r="D2" s="175"/>
      <c r="E2" s="175"/>
      <c r="F2" s="175"/>
      <c r="G2" s="175"/>
      <c r="H2" s="175"/>
      <c r="I2" s="175"/>
      <c r="J2" s="175"/>
      <c r="K2" s="172"/>
      <c r="L2" s="172"/>
      <c r="O2" s="174"/>
      <c r="U2" s="1"/>
      <c r="AI2" s="1"/>
      <c r="AJ2" s="1"/>
      <c r="AK2" s="1"/>
      <c r="AL2" s="1" t="s">
        <v>96</v>
      </c>
      <c r="AM2" s="1"/>
      <c r="AN2" s="1"/>
      <c r="AQ2" s="1"/>
      <c r="AR2" s="1"/>
      <c r="AS2" s="1"/>
      <c r="AT2" s="1"/>
      <c r="AU2" s="1"/>
      <c r="AV2" s="1"/>
      <c r="AW2" s="367"/>
      <c r="AX2" s="368"/>
      <c r="AY2" s="367"/>
      <c r="AZ2" s="367"/>
      <c r="BA2" s="367"/>
      <c r="BB2" s="367"/>
      <c r="BC2" s="367"/>
      <c r="BD2" s="367"/>
      <c r="BE2" s="367"/>
      <c r="BF2" s="367"/>
      <c r="BG2" s="367"/>
      <c r="BH2" s="367"/>
      <c r="BI2" s="367"/>
      <c r="BJ2" s="367"/>
      <c r="BK2" s="367"/>
      <c r="BL2" s="367"/>
      <c r="BM2" s="367"/>
      <c r="BN2" s="367"/>
      <c r="BO2" s="367"/>
      <c r="BP2" s="367"/>
      <c r="BQ2" s="367"/>
      <c r="BR2" s="367"/>
      <c r="BS2" s="367"/>
      <c r="BT2" s="367"/>
      <c r="BU2" s="367"/>
      <c r="BV2" s="367"/>
      <c r="BW2" s="367"/>
      <c r="BX2" s="367"/>
      <c r="BY2" s="367"/>
      <c r="BZ2" s="367"/>
      <c r="CA2" s="367"/>
      <c r="CB2" s="367"/>
      <c r="CC2" s="367"/>
      <c r="CD2" s="367"/>
      <c r="CE2" s="367"/>
      <c r="CF2" s="367"/>
      <c r="CG2" s="367"/>
      <c r="CH2" s="367"/>
      <c r="CI2" s="367"/>
      <c r="CJ2" s="367"/>
    </row>
    <row r="3" spans="1:88" s="173" customFormat="1" x14ac:dyDescent="0.2">
      <c r="B3" s="180" t="s">
        <v>63</v>
      </c>
      <c r="G3" s="176"/>
      <c r="I3" s="175"/>
      <c r="J3" s="175"/>
      <c r="K3" s="1" t="s">
        <v>140</v>
      </c>
      <c r="O3" s="174"/>
      <c r="Y3" s="174"/>
      <c r="AA3" s="174"/>
      <c r="AB3" s="174"/>
      <c r="AC3" s="174"/>
      <c r="AD3" s="174"/>
      <c r="AE3" s="174"/>
      <c r="AI3" s="1"/>
      <c r="AJ3" s="1"/>
      <c r="AK3" s="1"/>
      <c r="AL3" s="1" t="s">
        <v>81</v>
      </c>
      <c r="AM3" s="1"/>
      <c r="AN3" s="1"/>
      <c r="AQ3" s="1"/>
      <c r="AR3" s="1"/>
      <c r="AS3" s="1"/>
      <c r="AT3" s="1"/>
      <c r="AU3" s="1"/>
      <c r="AV3" s="1"/>
      <c r="AW3" s="367"/>
      <c r="AX3" s="368"/>
      <c r="AY3" s="367"/>
      <c r="AZ3" s="367"/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7"/>
      <c r="BM3" s="367"/>
      <c r="BN3" s="367"/>
      <c r="BO3" s="367"/>
      <c r="BP3" s="367"/>
      <c r="BQ3" s="367"/>
      <c r="BR3" s="367"/>
      <c r="BS3" s="367"/>
      <c r="BT3" s="367"/>
      <c r="BU3" s="367"/>
      <c r="BV3" s="367"/>
      <c r="BW3" s="367"/>
      <c r="BX3" s="367"/>
      <c r="BY3" s="367"/>
      <c r="BZ3" s="367"/>
      <c r="CA3" s="367"/>
      <c r="CB3" s="367"/>
      <c r="CC3" s="367"/>
      <c r="CD3" s="367"/>
      <c r="CE3" s="367"/>
      <c r="CF3" s="367"/>
      <c r="CG3" s="367"/>
      <c r="CH3" s="367"/>
      <c r="CI3" s="367"/>
      <c r="CJ3" s="367"/>
    </row>
    <row r="4" spans="1:88" s="173" customFormat="1" x14ac:dyDescent="0.2">
      <c r="B4" s="181" t="s">
        <v>65</v>
      </c>
      <c r="G4" s="176"/>
      <c r="I4" s="175"/>
      <c r="J4" s="175"/>
      <c r="K4" s="1"/>
      <c r="O4" s="174"/>
      <c r="Y4" s="174"/>
      <c r="AA4" s="174"/>
      <c r="AB4" s="174"/>
      <c r="AC4" s="174"/>
      <c r="AD4" s="174"/>
      <c r="AE4" s="174"/>
      <c r="AI4" s="1"/>
      <c r="AJ4" s="1"/>
      <c r="AK4" s="1"/>
      <c r="AL4" s="1"/>
      <c r="AM4" s="1"/>
      <c r="AN4" s="1"/>
      <c r="AQ4" s="1"/>
      <c r="AR4" s="1"/>
      <c r="AS4" s="1"/>
      <c r="AT4" s="1"/>
      <c r="AU4" s="1"/>
      <c r="AV4" s="1"/>
      <c r="AW4" s="367"/>
      <c r="AX4" s="368"/>
      <c r="AY4" s="367"/>
      <c r="AZ4" s="367"/>
      <c r="BA4" s="367"/>
      <c r="BB4" s="367"/>
      <c r="BC4" s="367"/>
      <c r="BD4" s="367"/>
      <c r="BE4" s="367"/>
      <c r="BF4" s="367"/>
      <c r="BG4" s="367"/>
      <c r="BH4" s="367"/>
      <c r="BI4" s="367"/>
      <c r="BJ4" s="367"/>
      <c r="BK4" s="367"/>
      <c r="BL4" s="367"/>
      <c r="BM4" s="367"/>
      <c r="BN4" s="367"/>
      <c r="BO4" s="367"/>
      <c r="BP4" s="367"/>
      <c r="BQ4" s="367"/>
      <c r="BR4" s="367"/>
      <c r="BS4" s="367"/>
      <c r="BT4" s="367"/>
      <c r="BU4" s="367"/>
      <c r="BV4" s="367"/>
      <c r="BW4" s="367"/>
      <c r="BX4" s="367"/>
      <c r="BY4" s="367"/>
      <c r="BZ4" s="367"/>
      <c r="CA4" s="367"/>
      <c r="CB4" s="367"/>
      <c r="CC4" s="367"/>
      <c r="CD4" s="367"/>
      <c r="CE4" s="367"/>
      <c r="CF4" s="367"/>
      <c r="CG4" s="367"/>
      <c r="CH4" s="367"/>
      <c r="CI4" s="367"/>
      <c r="CJ4" s="367"/>
    </row>
    <row r="5" spans="1:88" s="173" customFormat="1" ht="12.75" customHeight="1" thickBot="1" x14ac:dyDescent="0.25">
      <c r="I5" s="175"/>
      <c r="J5" s="175"/>
      <c r="L5" s="172"/>
      <c r="Q5" s="174"/>
      <c r="R5" s="174"/>
      <c r="AA5" s="174"/>
      <c r="AB5" s="174"/>
      <c r="AC5" s="174"/>
      <c r="AD5" s="174"/>
      <c r="AE5" s="174"/>
      <c r="AH5" s="1"/>
      <c r="AI5" s="1"/>
      <c r="AJ5" s="1"/>
      <c r="AK5" s="1"/>
      <c r="AL5" s="1"/>
      <c r="AM5" s="1"/>
      <c r="AO5" s="1"/>
      <c r="AP5" s="1"/>
      <c r="AQ5" s="1"/>
      <c r="AR5" s="1"/>
      <c r="AS5" s="1"/>
      <c r="AT5" s="1"/>
      <c r="AU5" s="1"/>
      <c r="AV5" s="1"/>
      <c r="AW5" s="367"/>
      <c r="AX5" s="368"/>
      <c r="AY5" s="367"/>
      <c r="AZ5" s="367"/>
      <c r="BA5" s="367"/>
      <c r="BB5" s="367"/>
      <c r="BC5" s="367"/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</row>
    <row r="6" spans="1:88" ht="12" customHeight="1" thickTop="1" thickBot="1" x14ac:dyDescent="0.25">
      <c r="A6" s="433" t="s">
        <v>4</v>
      </c>
      <c r="B6" s="442" t="s">
        <v>5</v>
      </c>
      <c r="C6" s="435" t="s">
        <v>6</v>
      </c>
      <c r="D6" s="437" t="s">
        <v>1</v>
      </c>
      <c r="E6" s="438"/>
      <c r="F6" s="438"/>
      <c r="G6" s="439"/>
      <c r="H6" s="199" t="s">
        <v>2</v>
      </c>
      <c r="I6" s="200"/>
      <c r="J6" s="200"/>
      <c r="K6" s="200"/>
      <c r="L6" s="201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 t="s">
        <v>3</v>
      </c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</row>
    <row r="7" spans="1:88" s="5" customFormat="1" ht="13.5" customHeight="1" thickTop="1" x14ac:dyDescent="0.2">
      <c r="A7" s="434"/>
      <c r="B7" s="443"/>
      <c r="C7" s="436"/>
      <c r="D7" s="435" t="s">
        <v>68</v>
      </c>
      <c r="E7" s="435" t="s">
        <v>135</v>
      </c>
      <c r="F7" s="435" t="s">
        <v>69</v>
      </c>
      <c r="G7" s="440" t="s">
        <v>14</v>
      </c>
      <c r="H7" s="203"/>
      <c r="I7" s="204"/>
      <c r="J7" s="205" t="s">
        <v>7</v>
      </c>
      <c r="K7" s="205"/>
      <c r="L7" s="206"/>
      <c r="M7" s="205"/>
      <c r="N7" s="205"/>
      <c r="O7" s="205" t="s">
        <v>8</v>
      </c>
      <c r="P7" s="205"/>
      <c r="Q7" s="207"/>
      <c r="R7" s="208"/>
      <c r="S7" s="205"/>
      <c r="T7" s="205"/>
      <c r="U7" s="205" t="s">
        <v>9</v>
      </c>
      <c r="V7" s="205"/>
      <c r="W7" s="207"/>
      <c r="X7" s="206"/>
      <c r="Y7" s="205"/>
      <c r="Z7" s="205"/>
      <c r="AA7" s="205" t="s">
        <v>10</v>
      </c>
      <c r="AB7" s="205"/>
      <c r="AC7" s="207"/>
      <c r="AD7" s="208"/>
      <c r="AE7" s="205"/>
      <c r="AF7" s="205"/>
      <c r="AG7" s="205" t="s">
        <v>11</v>
      </c>
      <c r="AH7" s="205"/>
      <c r="AI7" s="205"/>
      <c r="AJ7" s="209"/>
      <c r="AK7" s="205"/>
      <c r="AL7" s="205"/>
      <c r="AM7" s="205" t="s">
        <v>12</v>
      </c>
      <c r="AN7" s="205"/>
      <c r="AO7" s="205"/>
      <c r="AP7" s="210"/>
      <c r="AQ7" s="205"/>
      <c r="AR7" s="205"/>
      <c r="AS7" s="205" t="s">
        <v>13</v>
      </c>
      <c r="AT7" s="205"/>
      <c r="AU7" s="211"/>
      <c r="AV7" s="206"/>
      <c r="AW7" s="370"/>
      <c r="AX7" s="370"/>
      <c r="AY7" s="370"/>
      <c r="AZ7" s="370"/>
      <c r="BA7" s="370"/>
      <c r="BB7" s="370"/>
      <c r="BC7" s="370"/>
      <c r="BD7" s="370"/>
      <c r="BE7" s="370"/>
      <c r="BF7" s="370"/>
      <c r="BG7" s="370"/>
      <c r="BH7" s="370"/>
      <c r="BI7" s="370"/>
      <c r="BJ7" s="370"/>
      <c r="BK7" s="370"/>
      <c r="BL7" s="370"/>
      <c r="BM7" s="370"/>
      <c r="BN7" s="370"/>
      <c r="BO7" s="370"/>
      <c r="BP7" s="370"/>
      <c r="BQ7" s="370"/>
      <c r="BR7" s="370"/>
      <c r="BS7" s="370"/>
      <c r="BT7" s="370"/>
      <c r="BU7" s="370"/>
      <c r="BV7" s="370"/>
      <c r="BW7" s="370"/>
      <c r="BX7" s="370"/>
      <c r="BY7" s="370"/>
      <c r="BZ7" s="370"/>
      <c r="CA7" s="370"/>
      <c r="CB7" s="370"/>
      <c r="CC7" s="370"/>
      <c r="CD7" s="370"/>
      <c r="CE7" s="370"/>
      <c r="CF7" s="370"/>
      <c r="CG7" s="370"/>
      <c r="CH7" s="370"/>
      <c r="CI7" s="370"/>
      <c r="CJ7" s="370"/>
    </row>
    <row r="8" spans="1:88" s="5" customFormat="1" ht="26.25" customHeight="1" thickBot="1" x14ac:dyDescent="0.25">
      <c r="A8" s="434"/>
      <c r="B8" s="443"/>
      <c r="C8" s="436"/>
      <c r="D8" s="436"/>
      <c r="E8" s="444"/>
      <c r="F8" s="436"/>
      <c r="G8" s="441"/>
      <c r="H8" s="212"/>
      <c r="I8" s="213" t="s">
        <v>15</v>
      </c>
      <c r="J8" s="214" t="s">
        <v>16</v>
      </c>
      <c r="K8" s="214" t="s">
        <v>17</v>
      </c>
      <c r="L8" s="215" t="s">
        <v>18</v>
      </c>
      <c r="M8" s="216" t="s">
        <v>15</v>
      </c>
      <c r="N8" s="214" t="s">
        <v>16</v>
      </c>
      <c r="O8" s="214" t="s">
        <v>17</v>
      </c>
      <c r="P8" s="214" t="s">
        <v>18</v>
      </c>
      <c r="Q8" s="214" t="s">
        <v>19</v>
      </c>
      <c r="R8" s="217" t="s">
        <v>14</v>
      </c>
      <c r="S8" s="216" t="s">
        <v>15</v>
      </c>
      <c r="T8" s="214" t="s">
        <v>16</v>
      </c>
      <c r="U8" s="214" t="s">
        <v>17</v>
      </c>
      <c r="V8" s="214" t="s">
        <v>18</v>
      </c>
      <c r="W8" s="214" t="s">
        <v>19</v>
      </c>
      <c r="X8" s="215" t="s">
        <v>14</v>
      </c>
      <c r="Y8" s="216" t="s">
        <v>15</v>
      </c>
      <c r="Z8" s="214" t="s">
        <v>16</v>
      </c>
      <c r="AA8" s="214" t="s">
        <v>17</v>
      </c>
      <c r="AB8" s="214" t="s">
        <v>18</v>
      </c>
      <c r="AC8" s="214" t="s">
        <v>19</v>
      </c>
      <c r="AD8" s="217" t="s">
        <v>14</v>
      </c>
      <c r="AE8" s="216" t="s">
        <v>15</v>
      </c>
      <c r="AF8" s="214" t="s">
        <v>16</v>
      </c>
      <c r="AG8" s="214" t="s">
        <v>17</v>
      </c>
      <c r="AH8" s="214" t="s">
        <v>18</v>
      </c>
      <c r="AI8" s="216" t="s">
        <v>19</v>
      </c>
      <c r="AJ8" s="218" t="s">
        <v>14</v>
      </c>
      <c r="AK8" s="216" t="s">
        <v>15</v>
      </c>
      <c r="AL8" s="214" t="s">
        <v>16</v>
      </c>
      <c r="AM8" s="214" t="s">
        <v>17</v>
      </c>
      <c r="AN8" s="214" t="s">
        <v>18</v>
      </c>
      <c r="AO8" s="214" t="s">
        <v>19</v>
      </c>
      <c r="AP8" s="217" t="s">
        <v>14</v>
      </c>
      <c r="AQ8" s="216" t="s">
        <v>15</v>
      </c>
      <c r="AR8" s="214" t="s">
        <v>16</v>
      </c>
      <c r="AS8" s="214" t="s">
        <v>17</v>
      </c>
      <c r="AT8" s="214" t="s">
        <v>18</v>
      </c>
      <c r="AU8" s="214" t="s">
        <v>19</v>
      </c>
      <c r="AV8" s="215" t="s">
        <v>14</v>
      </c>
      <c r="AW8" s="370"/>
      <c r="AX8" s="370"/>
      <c r="AY8" s="370"/>
      <c r="AZ8" s="370"/>
      <c r="BA8" s="370"/>
      <c r="BB8" s="370"/>
      <c r="BC8" s="370"/>
      <c r="BD8" s="370"/>
      <c r="BE8" s="370"/>
      <c r="BF8" s="370"/>
      <c r="BG8" s="370"/>
      <c r="BH8" s="370"/>
      <c r="BI8" s="370"/>
      <c r="BJ8" s="370"/>
      <c r="BK8" s="370"/>
      <c r="BL8" s="370"/>
      <c r="BM8" s="370"/>
      <c r="BN8" s="370"/>
      <c r="BO8" s="370"/>
      <c r="BP8" s="370"/>
      <c r="BQ8" s="370"/>
      <c r="BR8" s="370"/>
      <c r="BS8" s="370"/>
      <c r="BT8" s="370"/>
      <c r="BU8" s="370"/>
      <c r="BV8" s="370"/>
      <c r="BW8" s="370"/>
      <c r="BX8" s="370"/>
      <c r="BY8" s="370"/>
      <c r="BZ8" s="370"/>
      <c r="CA8" s="370"/>
      <c r="CB8" s="370"/>
      <c r="CC8" s="370"/>
      <c r="CD8" s="370"/>
      <c r="CE8" s="370"/>
      <c r="CF8" s="370"/>
      <c r="CG8" s="370"/>
      <c r="CH8" s="370"/>
      <c r="CI8" s="370"/>
      <c r="CJ8" s="370"/>
    </row>
    <row r="9" spans="1:88" s="5" customFormat="1" ht="12" thickBot="1" x14ac:dyDescent="0.25">
      <c r="A9" s="219" t="s">
        <v>20</v>
      </c>
      <c r="B9" s="220" t="s">
        <v>21</v>
      </c>
      <c r="C9" s="221">
        <f t="shared" ref="C9:H9" si="0">SUM(C10:C16)</f>
        <v>1</v>
      </c>
      <c r="D9" s="221">
        <f t="shared" si="0"/>
        <v>4.0999999999999996</v>
      </c>
      <c r="E9" s="222">
        <f t="shared" si="0"/>
        <v>1.8</v>
      </c>
      <c r="F9" s="222">
        <f t="shared" si="0"/>
        <v>7.9999999999999991</v>
      </c>
      <c r="G9" s="223">
        <f t="shared" si="0"/>
        <v>25</v>
      </c>
      <c r="H9" s="224">
        <f t="shared" si="0"/>
        <v>200</v>
      </c>
      <c r="I9" s="225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370"/>
      <c r="AX9" s="370"/>
      <c r="AY9" s="370"/>
      <c r="AZ9" s="370"/>
      <c r="BA9" s="370"/>
      <c r="BB9" s="370"/>
      <c r="BC9" s="370"/>
      <c r="BD9" s="370"/>
      <c r="BE9" s="370"/>
      <c r="BF9" s="370"/>
      <c r="BG9" s="370"/>
      <c r="BH9" s="370"/>
      <c r="BI9" s="370"/>
      <c r="BJ9" s="370"/>
      <c r="BK9" s="370"/>
      <c r="BL9" s="370"/>
      <c r="BM9" s="370"/>
      <c r="BN9" s="370"/>
      <c r="BO9" s="370"/>
      <c r="BP9" s="370"/>
      <c r="BQ9" s="370"/>
      <c r="BR9" s="370"/>
      <c r="BS9" s="370"/>
      <c r="BT9" s="370"/>
      <c r="BU9" s="370"/>
      <c r="BV9" s="370"/>
      <c r="BW9" s="370"/>
      <c r="BX9" s="370"/>
      <c r="BY9" s="370"/>
      <c r="BZ9" s="370"/>
      <c r="CA9" s="370"/>
      <c r="CB9" s="370"/>
      <c r="CC9" s="370"/>
      <c r="CD9" s="370"/>
      <c r="CE9" s="370"/>
      <c r="CF9" s="370"/>
      <c r="CG9" s="370"/>
      <c r="CH9" s="370"/>
      <c r="CI9" s="370"/>
      <c r="CJ9" s="370"/>
    </row>
    <row r="10" spans="1:88" s="5" customFormat="1" ht="11.25" x14ac:dyDescent="0.2">
      <c r="A10" s="231">
        <v>2</v>
      </c>
      <c r="B10" s="232" t="s">
        <v>22</v>
      </c>
      <c r="C10" s="233">
        <v>1</v>
      </c>
      <c r="D10" s="234">
        <v>0</v>
      </c>
      <c r="E10" s="265">
        <f>IF(ISBLANK(I10),0,I10/25)</f>
        <v>0</v>
      </c>
      <c r="F10" s="235">
        <f>H10/25</f>
        <v>3.6</v>
      </c>
      <c r="G10" s="236">
        <v>12</v>
      </c>
      <c r="H10" s="237">
        <v>90</v>
      </c>
      <c r="I10" s="238"/>
      <c r="J10" s="237">
        <v>90</v>
      </c>
      <c r="K10" s="237"/>
      <c r="L10" s="239"/>
      <c r="M10" s="240"/>
      <c r="N10" s="241">
        <f>1.2</f>
        <v>1.2</v>
      </c>
      <c r="O10" s="242"/>
      <c r="P10" s="242"/>
      <c r="Q10" s="243"/>
      <c r="R10" s="244">
        <v>2</v>
      </c>
      <c r="S10" s="238"/>
      <c r="T10" s="245">
        <v>1.2</v>
      </c>
      <c r="U10" s="246"/>
      <c r="V10" s="247"/>
      <c r="W10" s="248"/>
      <c r="X10" s="249">
        <v>2</v>
      </c>
      <c r="Y10" s="250"/>
      <c r="Z10" s="245">
        <v>1.8</v>
      </c>
      <c r="AA10" s="246"/>
      <c r="AB10" s="246"/>
      <c r="AC10" s="251"/>
      <c r="AD10" s="252">
        <v>3</v>
      </c>
      <c r="AE10" s="253"/>
      <c r="AF10" s="245">
        <v>1.8</v>
      </c>
      <c r="AG10" s="246"/>
      <c r="AH10" s="246"/>
      <c r="AI10" s="251">
        <v>1</v>
      </c>
      <c r="AJ10" s="249">
        <v>5</v>
      </c>
      <c r="AK10" s="250"/>
      <c r="AL10" s="245"/>
      <c r="AM10" s="246"/>
      <c r="AN10" s="246"/>
      <c r="AO10" s="248"/>
      <c r="AP10" s="252"/>
      <c r="AQ10" s="253"/>
      <c r="AR10" s="245"/>
      <c r="AS10" s="246"/>
      <c r="AT10" s="246"/>
      <c r="AU10" s="248"/>
      <c r="AV10" s="254"/>
      <c r="AW10" s="371"/>
      <c r="AX10" s="370"/>
      <c r="AY10" s="370"/>
      <c r="AZ10" s="370"/>
      <c r="BA10" s="370"/>
      <c r="BB10" s="370"/>
      <c r="BC10" s="370"/>
      <c r="BD10" s="370"/>
      <c r="BE10" s="370"/>
      <c r="BF10" s="370"/>
      <c r="BG10" s="370"/>
      <c r="BH10" s="370"/>
      <c r="BI10" s="370"/>
      <c r="BJ10" s="370"/>
      <c r="BK10" s="370"/>
      <c r="BL10" s="370"/>
      <c r="BM10" s="370"/>
      <c r="BN10" s="370"/>
      <c r="BO10" s="370"/>
      <c r="BP10" s="370"/>
      <c r="BQ10" s="370"/>
      <c r="BR10" s="370"/>
      <c r="BS10" s="370"/>
      <c r="BT10" s="370"/>
      <c r="BU10" s="370"/>
      <c r="BV10" s="370"/>
      <c r="BW10" s="370"/>
      <c r="BX10" s="370"/>
      <c r="BY10" s="370"/>
      <c r="BZ10" s="370"/>
      <c r="CA10" s="370"/>
      <c r="CB10" s="370"/>
      <c r="CC10" s="370"/>
      <c r="CD10" s="370"/>
      <c r="CE10" s="370"/>
      <c r="CF10" s="370"/>
      <c r="CG10" s="370"/>
      <c r="CH10" s="370"/>
      <c r="CI10" s="370"/>
      <c r="CJ10" s="370"/>
    </row>
    <row r="11" spans="1:88" s="5" customFormat="1" ht="11.25" x14ac:dyDescent="0.2">
      <c r="A11" s="231">
        <v>3</v>
      </c>
      <c r="B11" s="232" t="s">
        <v>23</v>
      </c>
      <c r="C11" s="233">
        <v>0</v>
      </c>
      <c r="D11" s="234">
        <v>0</v>
      </c>
      <c r="E11" s="265">
        <f t="shared" ref="E11:E34" si="1">IF(ISBLANK(I11),0,I11/25)</f>
        <v>0.72</v>
      </c>
      <c r="F11" s="235">
        <f>H11/25</f>
        <v>0.72</v>
      </c>
      <c r="G11" s="236">
        <v>3</v>
      </c>
      <c r="H11" s="237">
        <v>18</v>
      </c>
      <c r="I11" s="238">
        <v>18</v>
      </c>
      <c r="J11" s="237"/>
      <c r="K11" s="237" t="s">
        <v>47</v>
      </c>
      <c r="L11" s="239"/>
      <c r="M11" s="240">
        <f>18/15</f>
        <v>1.2</v>
      </c>
      <c r="N11" s="241"/>
      <c r="O11" s="242"/>
      <c r="P11" s="242"/>
      <c r="Q11" s="243"/>
      <c r="R11" s="244">
        <v>3</v>
      </c>
      <c r="S11" s="238"/>
      <c r="T11" s="245"/>
      <c r="U11" s="246"/>
      <c r="V11" s="247"/>
      <c r="W11" s="248"/>
      <c r="X11" s="249"/>
      <c r="Y11" s="250"/>
      <c r="Z11" s="245"/>
      <c r="AA11" s="246"/>
      <c r="AB11" s="246"/>
      <c r="AC11" s="251"/>
      <c r="AD11" s="252"/>
      <c r="AE11" s="253"/>
      <c r="AF11" s="245"/>
      <c r="AG11" s="246"/>
      <c r="AH11" s="246"/>
      <c r="AI11" s="251"/>
      <c r="AJ11" s="249"/>
      <c r="AK11" s="250"/>
      <c r="AL11" s="245"/>
      <c r="AM11" s="246"/>
      <c r="AN11" s="246"/>
      <c r="AO11" s="248"/>
      <c r="AP11" s="252"/>
      <c r="AQ11" s="253"/>
      <c r="AR11" s="245"/>
      <c r="AS11" s="246"/>
      <c r="AT11" s="246"/>
      <c r="AU11" s="248"/>
      <c r="AV11" s="254"/>
      <c r="AW11" s="371"/>
      <c r="AX11" s="370"/>
      <c r="AY11" s="370"/>
      <c r="AZ11" s="370"/>
      <c r="BA11" s="370"/>
      <c r="BB11" s="370"/>
      <c r="BC11" s="370"/>
      <c r="BD11" s="370"/>
      <c r="BE11" s="370"/>
      <c r="BF11" s="370"/>
      <c r="BG11" s="370"/>
      <c r="BH11" s="370"/>
      <c r="BI11" s="370"/>
      <c r="BJ11" s="370"/>
      <c r="BK11" s="370"/>
      <c r="BL11" s="370"/>
      <c r="BM11" s="370"/>
      <c r="BN11" s="370"/>
      <c r="BO11" s="370"/>
      <c r="BP11" s="370"/>
      <c r="BQ11" s="370"/>
      <c r="BR11" s="370"/>
      <c r="BS11" s="370"/>
      <c r="BT11" s="370"/>
      <c r="BU11" s="370"/>
      <c r="BV11" s="370"/>
      <c r="BW11" s="370"/>
      <c r="BX11" s="370"/>
      <c r="BY11" s="370"/>
      <c r="BZ11" s="370"/>
      <c r="CA11" s="370"/>
      <c r="CB11" s="370"/>
      <c r="CC11" s="370"/>
      <c r="CD11" s="370"/>
      <c r="CE11" s="370"/>
      <c r="CF11" s="370"/>
      <c r="CG11" s="370"/>
      <c r="CH11" s="370"/>
      <c r="CI11" s="370"/>
      <c r="CJ11" s="370"/>
    </row>
    <row r="12" spans="1:88" s="5" customFormat="1" ht="11.25" x14ac:dyDescent="0.2">
      <c r="A12" s="231">
        <v>4</v>
      </c>
      <c r="B12" s="232" t="s">
        <v>77</v>
      </c>
      <c r="C12" s="233">
        <v>0</v>
      </c>
      <c r="D12" s="234">
        <v>2</v>
      </c>
      <c r="E12" s="265">
        <f t="shared" si="1"/>
        <v>0</v>
      </c>
      <c r="F12" s="235">
        <f t="shared" ref="F12:F16" si="2">H12/25</f>
        <v>0.6</v>
      </c>
      <c r="G12" s="236">
        <v>2</v>
      </c>
      <c r="H12" s="237">
        <v>15</v>
      </c>
      <c r="I12" s="238"/>
      <c r="J12" s="237"/>
      <c r="K12" s="237">
        <v>15</v>
      </c>
      <c r="L12" s="239"/>
      <c r="M12" s="240"/>
      <c r="N12" s="241"/>
      <c r="O12" s="242">
        <v>1</v>
      </c>
      <c r="P12" s="242"/>
      <c r="Q12" s="243"/>
      <c r="R12" s="244">
        <v>2</v>
      </c>
      <c r="S12" s="238"/>
      <c r="T12" s="245"/>
      <c r="U12" s="246"/>
      <c r="V12" s="247"/>
      <c r="W12" s="248"/>
      <c r="X12" s="249"/>
      <c r="Y12" s="250"/>
      <c r="Z12" s="245"/>
      <c r="AA12" s="246"/>
      <c r="AB12" s="246"/>
      <c r="AC12" s="251"/>
      <c r="AD12" s="252"/>
      <c r="AE12" s="253"/>
      <c r="AF12" s="245"/>
      <c r="AG12" s="246"/>
      <c r="AH12" s="246"/>
      <c r="AI12" s="251"/>
      <c r="AJ12" s="249"/>
      <c r="AK12" s="250"/>
      <c r="AL12" s="245"/>
      <c r="AM12" s="246"/>
      <c r="AN12" s="246"/>
      <c r="AO12" s="248"/>
      <c r="AP12" s="252"/>
      <c r="AQ12" s="253"/>
      <c r="AR12" s="245"/>
      <c r="AS12" s="246"/>
      <c r="AT12" s="246"/>
      <c r="AU12" s="248"/>
      <c r="AV12" s="254"/>
      <c r="AW12" s="371"/>
      <c r="AX12" s="370"/>
      <c r="AY12" s="370"/>
      <c r="AZ12" s="370"/>
      <c r="BA12" s="370"/>
      <c r="BB12" s="370"/>
      <c r="BC12" s="370"/>
      <c r="BD12" s="370"/>
      <c r="BE12" s="370"/>
      <c r="BF12" s="370"/>
      <c r="BG12" s="370"/>
      <c r="BH12" s="370"/>
      <c r="BI12" s="370"/>
      <c r="BJ12" s="370"/>
      <c r="BK12" s="370"/>
      <c r="BL12" s="370"/>
      <c r="BM12" s="370"/>
      <c r="BN12" s="370"/>
      <c r="BO12" s="370"/>
      <c r="BP12" s="370"/>
      <c r="BQ12" s="370"/>
      <c r="BR12" s="370"/>
      <c r="BS12" s="370"/>
      <c r="BT12" s="370"/>
      <c r="BU12" s="370"/>
      <c r="BV12" s="370"/>
      <c r="BW12" s="370"/>
      <c r="BX12" s="370"/>
      <c r="BY12" s="370"/>
      <c r="BZ12" s="370"/>
      <c r="CA12" s="370"/>
      <c r="CB12" s="370"/>
      <c r="CC12" s="370"/>
      <c r="CD12" s="370"/>
      <c r="CE12" s="370"/>
      <c r="CF12" s="370"/>
      <c r="CG12" s="370"/>
      <c r="CH12" s="370"/>
      <c r="CI12" s="370"/>
      <c r="CJ12" s="370"/>
    </row>
    <row r="13" spans="1:88" s="5" customFormat="1" ht="12.75" customHeight="1" x14ac:dyDescent="0.2">
      <c r="A13" s="231">
        <v>5</v>
      </c>
      <c r="B13" s="232" t="s">
        <v>104</v>
      </c>
      <c r="C13" s="233">
        <v>0</v>
      </c>
      <c r="D13" s="234">
        <v>0.5</v>
      </c>
      <c r="E13" s="265">
        <f t="shared" si="1"/>
        <v>0.36</v>
      </c>
      <c r="F13" s="235">
        <f t="shared" si="2"/>
        <v>0.72</v>
      </c>
      <c r="G13" s="236">
        <v>2</v>
      </c>
      <c r="H13" s="237">
        <v>18</v>
      </c>
      <c r="I13" s="238">
        <v>9</v>
      </c>
      <c r="J13" s="237">
        <v>9</v>
      </c>
      <c r="K13" s="237" t="s">
        <v>47</v>
      </c>
      <c r="L13" s="239"/>
      <c r="M13" s="240">
        <f>9/15</f>
        <v>0.6</v>
      </c>
      <c r="N13" s="241">
        <f>9/15</f>
        <v>0.6</v>
      </c>
      <c r="O13" s="242"/>
      <c r="P13" s="242"/>
      <c r="Q13" s="243"/>
      <c r="R13" s="244">
        <v>2</v>
      </c>
      <c r="S13" s="238"/>
      <c r="T13" s="245"/>
      <c r="U13" s="246"/>
      <c r="V13" s="247"/>
      <c r="W13" s="248"/>
      <c r="X13" s="249"/>
      <c r="Y13" s="250"/>
      <c r="Z13" s="245"/>
      <c r="AA13" s="246"/>
      <c r="AB13" s="246"/>
      <c r="AC13" s="251"/>
      <c r="AD13" s="252"/>
      <c r="AE13" s="253"/>
      <c r="AF13" s="245"/>
      <c r="AG13" s="246"/>
      <c r="AH13" s="246"/>
      <c r="AI13" s="251"/>
      <c r="AJ13" s="249"/>
      <c r="AK13" s="250"/>
      <c r="AL13" s="245"/>
      <c r="AM13" s="246"/>
      <c r="AN13" s="246"/>
      <c r="AO13" s="248"/>
      <c r="AP13" s="252"/>
      <c r="AQ13" s="253"/>
      <c r="AR13" s="245"/>
      <c r="AS13" s="246"/>
      <c r="AT13" s="246"/>
      <c r="AU13" s="248"/>
      <c r="AV13" s="254"/>
      <c r="AW13" s="371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7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  <c r="CC13" s="370"/>
      <c r="CD13" s="370"/>
      <c r="CE13" s="370"/>
      <c r="CF13" s="370"/>
      <c r="CG13" s="370"/>
      <c r="CH13" s="370"/>
      <c r="CI13" s="370"/>
      <c r="CJ13" s="370"/>
    </row>
    <row r="14" spans="1:88" s="5" customFormat="1" ht="11.25" customHeight="1" x14ac:dyDescent="0.2">
      <c r="A14" s="231">
        <v>6</v>
      </c>
      <c r="B14" s="232" t="s">
        <v>111</v>
      </c>
      <c r="C14" s="233">
        <v>0</v>
      </c>
      <c r="D14" s="234">
        <v>0</v>
      </c>
      <c r="E14" s="265">
        <f t="shared" si="1"/>
        <v>0.72</v>
      </c>
      <c r="F14" s="235">
        <f t="shared" si="2"/>
        <v>0.72</v>
      </c>
      <c r="G14" s="236">
        <v>2</v>
      </c>
      <c r="H14" s="237">
        <v>18</v>
      </c>
      <c r="I14" s="238">
        <v>18</v>
      </c>
      <c r="J14" s="237"/>
      <c r="K14" s="237"/>
      <c r="L14" s="239"/>
      <c r="M14" s="240"/>
      <c r="N14" s="241"/>
      <c r="O14" s="242"/>
      <c r="P14" s="242"/>
      <c r="Q14" s="243"/>
      <c r="R14" s="244"/>
      <c r="S14" s="238">
        <v>1.2</v>
      </c>
      <c r="T14" s="245"/>
      <c r="U14" s="246"/>
      <c r="V14" s="247"/>
      <c r="W14" s="248"/>
      <c r="X14" s="249">
        <v>2</v>
      </c>
      <c r="Y14" s="250"/>
      <c r="Z14" s="245"/>
      <c r="AA14" s="246"/>
      <c r="AB14" s="246"/>
      <c r="AC14" s="251"/>
      <c r="AD14" s="252"/>
      <c r="AE14" s="253"/>
      <c r="AF14" s="245"/>
      <c r="AG14" s="246"/>
      <c r="AH14" s="246"/>
      <c r="AI14" s="251"/>
      <c r="AJ14" s="249"/>
      <c r="AK14" s="250"/>
      <c r="AL14" s="245"/>
      <c r="AM14" s="246"/>
      <c r="AN14" s="246"/>
      <c r="AO14" s="248"/>
      <c r="AP14" s="252"/>
      <c r="AQ14" s="253"/>
      <c r="AR14" s="245"/>
      <c r="AS14" s="246"/>
      <c r="AT14" s="246"/>
      <c r="AU14" s="248"/>
      <c r="AV14" s="254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370"/>
      <c r="CE14" s="370"/>
      <c r="CF14" s="370"/>
      <c r="CG14" s="370"/>
      <c r="CH14" s="370"/>
      <c r="CI14" s="370"/>
      <c r="CJ14" s="370"/>
    </row>
    <row r="15" spans="1:88" s="5" customFormat="1" ht="12.75" customHeight="1" x14ac:dyDescent="0.2">
      <c r="A15" s="231">
        <v>7</v>
      </c>
      <c r="B15" s="232" t="s">
        <v>76</v>
      </c>
      <c r="C15" s="233">
        <v>0</v>
      </c>
      <c r="D15" s="234">
        <v>1.6</v>
      </c>
      <c r="E15" s="265">
        <f t="shared" si="1"/>
        <v>0</v>
      </c>
      <c r="F15" s="235">
        <f t="shared" si="2"/>
        <v>0.72</v>
      </c>
      <c r="G15" s="236">
        <v>2</v>
      </c>
      <c r="H15" s="237">
        <v>18</v>
      </c>
      <c r="I15" s="238"/>
      <c r="J15" s="237">
        <v>18</v>
      </c>
      <c r="K15" s="237"/>
      <c r="L15" s="239"/>
      <c r="M15" s="240"/>
      <c r="N15" s="241"/>
      <c r="O15" s="242"/>
      <c r="P15" s="242"/>
      <c r="Q15" s="243"/>
      <c r="R15" s="244"/>
      <c r="S15" s="238"/>
      <c r="T15" s="245"/>
      <c r="U15" s="246"/>
      <c r="V15" s="247"/>
      <c r="W15" s="248"/>
      <c r="X15" s="249"/>
      <c r="Y15" s="250"/>
      <c r="Z15" s="245"/>
      <c r="AA15" s="246"/>
      <c r="AB15" s="246"/>
      <c r="AC15" s="251"/>
      <c r="AD15" s="252"/>
      <c r="AE15" s="253"/>
      <c r="AF15" s="245"/>
      <c r="AG15" s="246"/>
      <c r="AH15" s="246"/>
      <c r="AI15" s="251"/>
      <c r="AJ15" s="249"/>
      <c r="AK15" s="250"/>
      <c r="AL15" s="245">
        <v>1.2</v>
      </c>
      <c r="AM15" s="246"/>
      <c r="AN15" s="246"/>
      <c r="AO15" s="248"/>
      <c r="AP15" s="252">
        <v>2</v>
      </c>
      <c r="AQ15" s="253"/>
      <c r="AR15" s="245"/>
      <c r="AS15" s="246"/>
      <c r="AT15" s="246"/>
      <c r="AU15" s="248"/>
      <c r="AV15" s="254"/>
      <c r="AW15" s="371"/>
      <c r="AX15" s="370"/>
      <c r="AY15" s="370"/>
      <c r="AZ15" s="370"/>
      <c r="BA15" s="370"/>
      <c r="BB15" s="370"/>
      <c r="BC15" s="370"/>
      <c r="BD15" s="370"/>
      <c r="BE15" s="370"/>
      <c r="BF15" s="370"/>
      <c r="BG15" s="370"/>
      <c r="BH15" s="370"/>
      <c r="BI15" s="370"/>
      <c r="BJ15" s="37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  <c r="CC15" s="370"/>
      <c r="CD15" s="370"/>
      <c r="CE15" s="370"/>
      <c r="CF15" s="370"/>
      <c r="CG15" s="370"/>
      <c r="CH15" s="370"/>
      <c r="CI15" s="370"/>
      <c r="CJ15" s="370"/>
    </row>
    <row r="16" spans="1:88" s="5" customFormat="1" ht="12.75" customHeight="1" thickBot="1" x14ac:dyDescent="0.25">
      <c r="A16" s="231">
        <v>8</v>
      </c>
      <c r="B16" s="232" t="s">
        <v>67</v>
      </c>
      <c r="C16" s="233">
        <v>0</v>
      </c>
      <c r="D16" s="234">
        <v>0</v>
      </c>
      <c r="E16" s="265">
        <v>0</v>
      </c>
      <c r="F16" s="235">
        <f t="shared" si="2"/>
        <v>0.92</v>
      </c>
      <c r="G16" s="236">
        <v>2</v>
      </c>
      <c r="H16" s="237">
        <v>23</v>
      </c>
      <c r="I16" s="238">
        <v>19</v>
      </c>
      <c r="J16" s="237">
        <v>4</v>
      </c>
      <c r="K16" s="237"/>
      <c r="L16" s="239"/>
      <c r="M16" s="240"/>
      <c r="N16" s="241">
        <v>0.1</v>
      </c>
      <c r="O16" s="242"/>
      <c r="P16" s="242"/>
      <c r="Q16" s="243"/>
      <c r="R16" s="244">
        <v>0.5</v>
      </c>
      <c r="S16" s="238">
        <v>0.53</v>
      </c>
      <c r="T16" s="245"/>
      <c r="U16" s="246"/>
      <c r="V16" s="247"/>
      <c r="W16" s="248"/>
      <c r="X16" s="249">
        <v>0.5</v>
      </c>
      <c r="Y16" s="250">
        <v>0.6</v>
      </c>
      <c r="Z16" s="245"/>
      <c r="AA16" s="246"/>
      <c r="AB16" s="246"/>
      <c r="AC16" s="251"/>
      <c r="AD16" s="252">
        <v>0.5</v>
      </c>
      <c r="AE16" s="253">
        <v>0.14000000000000001</v>
      </c>
      <c r="AF16" s="245">
        <v>0.14000000000000001</v>
      </c>
      <c r="AG16" s="246"/>
      <c r="AH16" s="246"/>
      <c r="AI16" s="251"/>
      <c r="AJ16" s="249">
        <v>0.5</v>
      </c>
      <c r="AK16" s="250"/>
      <c r="AL16" s="245"/>
      <c r="AM16" s="246"/>
      <c r="AN16" s="246"/>
      <c r="AO16" s="248"/>
      <c r="AP16" s="252"/>
      <c r="AQ16" s="253"/>
      <c r="AR16" s="245"/>
      <c r="AS16" s="246"/>
      <c r="AT16" s="246"/>
      <c r="AU16" s="248"/>
      <c r="AV16" s="254"/>
      <c r="AW16" s="370"/>
      <c r="AX16" s="370"/>
      <c r="AY16" s="370"/>
      <c r="AZ16" s="370"/>
      <c r="BA16" s="370"/>
      <c r="BB16" s="370"/>
      <c r="BC16" s="370"/>
      <c r="BD16" s="370"/>
      <c r="BE16" s="370"/>
      <c r="BF16" s="370"/>
      <c r="BG16" s="370"/>
      <c r="BH16" s="370"/>
      <c r="BI16" s="370"/>
      <c r="BJ16" s="37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70"/>
      <c r="BV16" s="370"/>
      <c r="BW16" s="370"/>
      <c r="BX16" s="370"/>
      <c r="BY16" s="370"/>
      <c r="BZ16" s="370"/>
      <c r="CA16" s="370"/>
      <c r="CB16" s="370"/>
      <c r="CC16" s="370"/>
      <c r="CD16" s="370"/>
      <c r="CE16" s="370"/>
      <c r="CF16" s="370"/>
      <c r="CG16" s="370"/>
      <c r="CH16" s="370"/>
      <c r="CI16" s="370"/>
      <c r="CJ16" s="370"/>
    </row>
    <row r="17" spans="1:88" s="5" customFormat="1" ht="12.75" customHeight="1" thickBot="1" x14ac:dyDescent="0.25">
      <c r="A17" s="219" t="s">
        <v>24</v>
      </c>
      <c r="B17" s="220" t="s">
        <v>25</v>
      </c>
      <c r="C17" s="255">
        <f t="shared" ref="C17:H17" si="3">SUM(C18:C25)</f>
        <v>5</v>
      </c>
      <c r="D17" s="255">
        <f t="shared" si="3"/>
        <v>13.600000000000001</v>
      </c>
      <c r="E17" s="222">
        <f t="shared" si="3"/>
        <v>3.2399999999999998</v>
      </c>
      <c r="F17" s="222">
        <f t="shared" si="3"/>
        <v>8.4</v>
      </c>
      <c r="G17" s="256">
        <f t="shared" si="3"/>
        <v>29</v>
      </c>
      <c r="H17" s="224">
        <f t="shared" si="3"/>
        <v>210</v>
      </c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370"/>
      <c r="AX17" s="370"/>
      <c r="AY17" s="370"/>
      <c r="AZ17" s="370"/>
      <c r="BA17" s="370"/>
      <c r="BB17" s="370"/>
      <c r="BC17" s="370"/>
      <c r="BD17" s="370"/>
      <c r="BE17" s="370"/>
      <c r="BF17" s="370"/>
      <c r="BG17" s="370"/>
      <c r="BH17" s="370"/>
      <c r="BI17" s="370"/>
      <c r="BJ17" s="370"/>
      <c r="BK17" s="370"/>
      <c r="BL17" s="370"/>
      <c r="BM17" s="370"/>
      <c r="BN17" s="370"/>
      <c r="BO17" s="370"/>
      <c r="BP17" s="370"/>
      <c r="BQ17" s="370"/>
      <c r="BR17" s="370"/>
      <c r="BS17" s="370"/>
      <c r="BT17" s="370"/>
      <c r="BU17" s="370"/>
      <c r="BV17" s="370"/>
      <c r="BW17" s="370"/>
      <c r="BX17" s="370"/>
      <c r="BY17" s="370"/>
      <c r="BZ17" s="370"/>
      <c r="CA17" s="370"/>
      <c r="CB17" s="370"/>
      <c r="CC17" s="370"/>
      <c r="CD17" s="370"/>
      <c r="CE17" s="370"/>
      <c r="CF17" s="370"/>
      <c r="CG17" s="370"/>
      <c r="CH17" s="370"/>
      <c r="CI17" s="370"/>
      <c r="CJ17" s="370"/>
    </row>
    <row r="18" spans="1:88" s="5" customFormat="1" ht="11.25" x14ac:dyDescent="0.2">
      <c r="A18" s="231">
        <v>9</v>
      </c>
      <c r="B18" s="232" t="s">
        <v>26</v>
      </c>
      <c r="C18" s="233">
        <v>1</v>
      </c>
      <c r="D18" s="234">
        <v>2.4</v>
      </c>
      <c r="E18" s="265">
        <f t="shared" si="1"/>
        <v>0.48</v>
      </c>
      <c r="F18" s="235">
        <f>H18/25</f>
        <v>1.2</v>
      </c>
      <c r="G18" s="236">
        <v>5</v>
      </c>
      <c r="H18" s="237">
        <v>30</v>
      </c>
      <c r="I18" s="238">
        <v>12</v>
      </c>
      <c r="J18" s="237">
        <v>18</v>
      </c>
      <c r="K18" s="237"/>
      <c r="L18" s="239"/>
      <c r="M18" s="240">
        <f>12/15</f>
        <v>0.8</v>
      </c>
      <c r="N18" s="241">
        <f>18/15</f>
        <v>1.2</v>
      </c>
      <c r="O18" s="242"/>
      <c r="P18" s="242"/>
      <c r="Q18" s="243">
        <v>1</v>
      </c>
      <c r="R18" s="244">
        <v>5</v>
      </c>
      <c r="S18" s="238"/>
      <c r="T18" s="245"/>
      <c r="U18" s="246"/>
      <c r="V18" s="247"/>
      <c r="W18" s="248"/>
      <c r="X18" s="249"/>
      <c r="Y18" s="250"/>
      <c r="Z18" s="245"/>
      <c r="AA18" s="246"/>
      <c r="AB18" s="246"/>
      <c r="AC18" s="251"/>
      <c r="AD18" s="252"/>
      <c r="AE18" s="253"/>
      <c r="AF18" s="245"/>
      <c r="AG18" s="246"/>
      <c r="AH18" s="246"/>
      <c r="AI18" s="251"/>
      <c r="AJ18" s="249"/>
      <c r="AK18" s="250"/>
      <c r="AL18" s="245"/>
      <c r="AM18" s="246"/>
      <c r="AN18" s="246"/>
      <c r="AO18" s="248"/>
      <c r="AP18" s="252"/>
      <c r="AQ18" s="253"/>
      <c r="AR18" s="245"/>
      <c r="AS18" s="246"/>
      <c r="AT18" s="246"/>
      <c r="AU18" s="248"/>
      <c r="AV18" s="254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370"/>
      <c r="CE18" s="370"/>
      <c r="CF18" s="370"/>
      <c r="CG18" s="370"/>
      <c r="CH18" s="370"/>
      <c r="CI18" s="370"/>
      <c r="CJ18" s="370"/>
    </row>
    <row r="19" spans="1:88" s="5" customFormat="1" ht="11.25" x14ac:dyDescent="0.2">
      <c r="A19" s="231">
        <v>10</v>
      </c>
      <c r="B19" s="232" t="s">
        <v>57</v>
      </c>
      <c r="C19" s="233">
        <v>0</v>
      </c>
      <c r="D19" s="234">
        <v>2</v>
      </c>
      <c r="E19" s="265">
        <f t="shared" si="1"/>
        <v>0.36</v>
      </c>
      <c r="F19" s="235">
        <f>H19/25</f>
        <v>1.08</v>
      </c>
      <c r="G19" s="236">
        <v>3</v>
      </c>
      <c r="H19" s="237">
        <v>27</v>
      </c>
      <c r="I19" s="238">
        <v>9</v>
      </c>
      <c r="J19" s="237">
        <v>18</v>
      </c>
      <c r="K19" s="237"/>
      <c r="L19" s="239"/>
      <c r="M19" s="240">
        <f>9/15</f>
        <v>0.6</v>
      </c>
      <c r="N19" s="241">
        <f>18-15</f>
        <v>3</v>
      </c>
      <c r="O19" s="242"/>
      <c r="P19" s="242"/>
      <c r="Q19" s="243"/>
      <c r="R19" s="244">
        <v>3</v>
      </c>
      <c r="S19" s="238"/>
      <c r="T19" s="245"/>
      <c r="U19" s="246"/>
      <c r="V19" s="247"/>
      <c r="W19" s="248"/>
      <c r="X19" s="249"/>
      <c r="Y19" s="250"/>
      <c r="Z19" s="245"/>
      <c r="AA19" s="246"/>
      <c r="AB19" s="246"/>
      <c r="AC19" s="251"/>
      <c r="AD19" s="252"/>
      <c r="AE19" s="253"/>
      <c r="AF19" s="245"/>
      <c r="AG19" s="246"/>
      <c r="AH19" s="246"/>
      <c r="AI19" s="251"/>
      <c r="AJ19" s="249"/>
      <c r="AK19" s="250"/>
      <c r="AL19" s="245"/>
      <c r="AM19" s="246"/>
      <c r="AN19" s="246"/>
      <c r="AO19" s="248"/>
      <c r="AP19" s="252"/>
      <c r="AQ19" s="253"/>
      <c r="AR19" s="245"/>
      <c r="AS19" s="246"/>
      <c r="AT19" s="246"/>
      <c r="AU19" s="248"/>
      <c r="AV19" s="254"/>
      <c r="AW19" s="370"/>
      <c r="AX19" s="370"/>
      <c r="AY19" s="370"/>
      <c r="AZ19" s="370"/>
      <c r="BA19" s="370"/>
      <c r="BB19" s="370"/>
      <c r="BC19" s="370"/>
      <c r="BD19" s="370"/>
      <c r="BE19" s="370"/>
      <c r="BF19" s="370"/>
      <c r="BG19" s="370"/>
      <c r="BH19" s="370"/>
      <c r="BI19" s="370"/>
      <c r="BJ19" s="370"/>
      <c r="BK19" s="370"/>
      <c r="BL19" s="370"/>
      <c r="BM19" s="370"/>
      <c r="BN19" s="370"/>
      <c r="BO19" s="370"/>
      <c r="BP19" s="370"/>
      <c r="BQ19" s="370"/>
      <c r="BR19" s="370"/>
      <c r="BS19" s="370"/>
      <c r="BT19" s="370"/>
      <c r="BU19" s="370"/>
      <c r="BV19" s="370"/>
      <c r="BW19" s="370"/>
      <c r="BX19" s="370"/>
      <c r="BY19" s="370"/>
      <c r="BZ19" s="370"/>
      <c r="CA19" s="370"/>
      <c r="CB19" s="370"/>
      <c r="CC19" s="370"/>
      <c r="CD19" s="370"/>
      <c r="CE19" s="370"/>
      <c r="CF19" s="370"/>
      <c r="CG19" s="370"/>
      <c r="CH19" s="370"/>
      <c r="CI19" s="370"/>
      <c r="CJ19" s="370"/>
    </row>
    <row r="20" spans="1:88" s="5" customFormat="1" ht="11.25" x14ac:dyDescent="0.2">
      <c r="A20" s="231">
        <v>11</v>
      </c>
      <c r="B20" s="337" t="s">
        <v>60</v>
      </c>
      <c r="C20" s="233">
        <v>1</v>
      </c>
      <c r="D20" s="234">
        <v>2</v>
      </c>
      <c r="E20" s="265">
        <f t="shared" si="1"/>
        <v>0.36</v>
      </c>
      <c r="F20" s="235">
        <f t="shared" ref="F20:F25" si="4">H20/25</f>
        <v>1.08</v>
      </c>
      <c r="G20" s="236">
        <v>4</v>
      </c>
      <c r="H20" s="237">
        <v>27</v>
      </c>
      <c r="I20" s="238">
        <v>9</v>
      </c>
      <c r="J20" s="237"/>
      <c r="K20" s="237"/>
      <c r="L20" s="239">
        <v>18</v>
      </c>
      <c r="M20" s="240">
        <f>9/15</f>
        <v>0.6</v>
      </c>
      <c r="N20" s="241"/>
      <c r="O20" s="242"/>
      <c r="P20" s="242">
        <f>18/15</f>
        <v>1.2</v>
      </c>
      <c r="Q20" s="243">
        <v>1</v>
      </c>
      <c r="R20" s="244">
        <v>4</v>
      </c>
      <c r="S20" s="238"/>
      <c r="T20" s="245"/>
      <c r="U20" s="246"/>
      <c r="V20" s="247"/>
      <c r="W20" s="248"/>
      <c r="X20" s="249"/>
      <c r="Y20" s="250"/>
      <c r="Z20" s="245"/>
      <c r="AA20" s="246"/>
      <c r="AB20" s="246"/>
      <c r="AC20" s="251"/>
      <c r="AD20" s="252"/>
      <c r="AE20" s="253"/>
      <c r="AF20" s="245"/>
      <c r="AG20" s="246"/>
      <c r="AH20" s="246"/>
      <c r="AI20" s="251"/>
      <c r="AJ20" s="249"/>
      <c r="AK20" s="250"/>
      <c r="AL20" s="245"/>
      <c r="AM20" s="246"/>
      <c r="AN20" s="246"/>
      <c r="AO20" s="248"/>
      <c r="AP20" s="252"/>
      <c r="AQ20" s="253"/>
      <c r="AR20" s="245"/>
      <c r="AS20" s="246"/>
      <c r="AT20" s="246"/>
      <c r="AU20" s="248"/>
      <c r="AV20" s="254"/>
      <c r="AW20" s="370"/>
      <c r="AX20" s="370"/>
      <c r="AY20" s="370"/>
      <c r="AZ20" s="370"/>
      <c r="BA20" s="370"/>
      <c r="BB20" s="370"/>
      <c r="BC20" s="370"/>
      <c r="BD20" s="370"/>
      <c r="BE20" s="370"/>
      <c r="BF20" s="370"/>
      <c r="BG20" s="370"/>
      <c r="BH20" s="370"/>
      <c r="BI20" s="370"/>
      <c r="BJ20" s="370"/>
      <c r="BK20" s="370"/>
      <c r="BL20" s="370"/>
      <c r="BM20" s="370"/>
      <c r="BN20" s="370"/>
      <c r="BO20" s="370"/>
      <c r="BP20" s="370"/>
      <c r="BQ20" s="370"/>
      <c r="BR20" s="370"/>
      <c r="BS20" s="370"/>
      <c r="BT20" s="370"/>
      <c r="BU20" s="370"/>
      <c r="BV20" s="370"/>
      <c r="BW20" s="370"/>
      <c r="BX20" s="370"/>
      <c r="BY20" s="370"/>
      <c r="BZ20" s="370"/>
      <c r="CA20" s="370"/>
      <c r="CB20" s="370"/>
      <c r="CC20" s="370"/>
      <c r="CD20" s="370"/>
      <c r="CE20" s="370"/>
      <c r="CF20" s="370"/>
      <c r="CG20" s="370"/>
      <c r="CH20" s="370"/>
      <c r="CI20" s="370"/>
      <c r="CJ20" s="370"/>
    </row>
    <row r="21" spans="1:88" s="5" customFormat="1" ht="11.25" x14ac:dyDescent="0.2">
      <c r="A21" s="231">
        <v>12</v>
      </c>
      <c r="B21" s="232" t="s">
        <v>48</v>
      </c>
      <c r="C21" s="233">
        <v>1</v>
      </c>
      <c r="D21" s="234">
        <v>2</v>
      </c>
      <c r="E21" s="265">
        <f t="shared" si="1"/>
        <v>0.36</v>
      </c>
      <c r="F21" s="235">
        <f t="shared" si="4"/>
        <v>1.08</v>
      </c>
      <c r="G21" s="236">
        <v>5</v>
      </c>
      <c r="H21" s="237">
        <v>27</v>
      </c>
      <c r="I21" s="238">
        <v>9</v>
      </c>
      <c r="J21" s="237">
        <v>18</v>
      </c>
      <c r="K21" s="237"/>
      <c r="L21" s="239"/>
      <c r="M21" s="240"/>
      <c r="N21" s="241"/>
      <c r="O21" s="242"/>
      <c r="P21" s="242"/>
      <c r="Q21" s="243"/>
      <c r="R21" s="244"/>
      <c r="S21" s="238">
        <f>9/15</f>
        <v>0.6</v>
      </c>
      <c r="T21" s="245">
        <v>1.2</v>
      </c>
      <c r="U21" s="246"/>
      <c r="V21" s="247"/>
      <c r="W21" s="248">
        <v>1</v>
      </c>
      <c r="X21" s="249">
        <v>5</v>
      </c>
      <c r="Y21" s="250"/>
      <c r="Z21" s="245"/>
      <c r="AA21" s="246"/>
      <c r="AB21" s="246"/>
      <c r="AC21" s="251"/>
      <c r="AD21" s="252"/>
      <c r="AE21" s="253"/>
      <c r="AF21" s="245"/>
      <c r="AG21" s="246"/>
      <c r="AH21" s="246"/>
      <c r="AI21" s="251"/>
      <c r="AJ21" s="249"/>
      <c r="AK21" s="250"/>
      <c r="AL21" s="245"/>
      <c r="AM21" s="246"/>
      <c r="AN21" s="246"/>
      <c r="AO21" s="248"/>
      <c r="AP21" s="252"/>
      <c r="AQ21" s="253"/>
      <c r="AR21" s="245"/>
      <c r="AS21" s="246"/>
      <c r="AT21" s="246"/>
      <c r="AU21" s="248"/>
      <c r="AV21" s="254"/>
      <c r="AW21" s="370"/>
      <c r="AX21" s="370"/>
      <c r="AY21" s="370"/>
      <c r="AZ21" s="370"/>
      <c r="BA21" s="370"/>
      <c r="BB21" s="370"/>
      <c r="BC21" s="370"/>
      <c r="BD21" s="370"/>
      <c r="BE21" s="370"/>
      <c r="BF21" s="370"/>
      <c r="BG21" s="370"/>
      <c r="BH21" s="370"/>
      <c r="BI21" s="370"/>
      <c r="BJ21" s="370"/>
      <c r="BK21" s="370"/>
      <c r="BL21" s="370"/>
      <c r="BM21" s="370"/>
      <c r="BN21" s="370"/>
      <c r="BO21" s="370"/>
      <c r="BP21" s="370"/>
      <c r="BQ21" s="370"/>
      <c r="BR21" s="370"/>
      <c r="BS21" s="370"/>
      <c r="BT21" s="370"/>
      <c r="BU21" s="370"/>
      <c r="BV21" s="370"/>
      <c r="BW21" s="370"/>
      <c r="BX21" s="370"/>
      <c r="BY21" s="370"/>
      <c r="BZ21" s="370"/>
      <c r="CA21" s="370"/>
      <c r="CB21" s="370"/>
      <c r="CC21" s="370"/>
      <c r="CD21" s="370"/>
      <c r="CE21" s="370"/>
      <c r="CF21" s="370"/>
      <c r="CG21" s="370"/>
      <c r="CH21" s="370"/>
      <c r="CI21" s="370"/>
      <c r="CJ21" s="370"/>
    </row>
    <row r="22" spans="1:88" s="5" customFormat="1" ht="11.25" x14ac:dyDescent="0.2">
      <c r="A22" s="231">
        <v>13</v>
      </c>
      <c r="B22" s="232" t="s">
        <v>56</v>
      </c>
      <c r="C22" s="233">
        <v>1</v>
      </c>
      <c r="D22" s="234">
        <v>2.4</v>
      </c>
      <c r="E22" s="265">
        <f t="shared" si="1"/>
        <v>0.6</v>
      </c>
      <c r="F22" s="235">
        <f t="shared" si="4"/>
        <v>1.2</v>
      </c>
      <c r="G22" s="236">
        <v>5</v>
      </c>
      <c r="H22" s="237">
        <v>30</v>
      </c>
      <c r="I22" s="238">
        <v>15</v>
      </c>
      <c r="J22" s="237">
        <v>15</v>
      </c>
      <c r="K22" s="237" t="s">
        <v>47</v>
      </c>
      <c r="L22" s="239"/>
      <c r="M22" s="240"/>
      <c r="N22" s="241"/>
      <c r="O22" s="242"/>
      <c r="P22" s="242"/>
      <c r="Q22" s="243"/>
      <c r="R22" s="244"/>
      <c r="S22" s="238">
        <v>1</v>
      </c>
      <c r="T22" s="245">
        <v>1</v>
      </c>
      <c r="U22" s="246"/>
      <c r="V22" s="247"/>
      <c r="W22" s="248">
        <v>1</v>
      </c>
      <c r="X22" s="249">
        <v>5</v>
      </c>
      <c r="Y22" s="250"/>
      <c r="Z22" s="245"/>
      <c r="AA22" s="246"/>
      <c r="AB22" s="246"/>
      <c r="AC22" s="251"/>
      <c r="AD22" s="252"/>
      <c r="AE22" s="253"/>
      <c r="AF22" s="245"/>
      <c r="AG22" s="246"/>
      <c r="AH22" s="246"/>
      <c r="AI22" s="251"/>
      <c r="AJ22" s="249"/>
      <c r="AK22" s="250"/>
      <c r="AL22" s="245"/>
      <c r="AM22" s="246"/>
      <c r="AN22" s="246"/>
      <c r="AO22" s="248"/>
      <c r="AP22" s="252"/>
      <c r="AQ22" s="253"/>
      <c r="AR22" s="245"/>
      <c r="AS22" s="246"/>
      <c r="AT22" s="246"/>
      <c r="AU22" s="248"/>
      <c r="AV22" s="254"/>
      <c r="AW22" s="370"/>
      <c r="AX22" s="370"/>
      <c r="AY22" s="370"/>
      <c r="AZ22" s="370"/>
      <c r="BA22" s="370"/>
      <c r="BB22" s="370"/>
      <c r="BC22" s="370"/>
      <c r="BD22" s="370"/>
      <c r="BE22" s="370"/>
      <c r="BF22" s="370"/>
      <c r="BG22" s="370"/>
      <c r="BH22" s="370"/>
      <c r="BI22" s="370"/>
      <c r="BJ22" s="370"/>
      <c r="BK22" s="370"/>
      <c r="BL22" s="370"/>
      <c r="BM22" s="370"/>
      <c r="BN22" s="370"/>
      <c r="BO22" s="370"/>
      <c r="BP22" s="370"/>
      <c r="BQ22" s="370"/>
      <c r="BR22" s="370"/>
      <c r="BS22" s="370"/>
      <c r="BT22" s="370"/>
      <c r="BU22" s="370"/>
      <c r="BV22" s="370"/>
      <c r="BW22" s="370"/>
      <c r="BX22" s="370"/>
      <c r="BY22" s="370"/>
      <c r="BZ22" s="370"/>
      <c r="CA22" s="370"/>
      <c r="CB22" s="370"/>
      <c r="CC22" s="370"/>
      <c r="CD22" s="370"/>
      <c r="CE22" s="370"/>
      <c r="CF22" s="370"/>
      <c r="CG22" s="370"/>
      <c r="CH22" s="370"/>
      <c r="CI22" s="370"/>
      <c r="CJ22" s="370"/>
    </row>
    <row r="23" spans="1:88" s="5" customFormat="1" ht="11.25" x14ac:dyDescent="0.2">
      <c r="A23" s="231">
        <v>14</v>
      </c>
      <c r="B23" s="232" t="s">
        <v>55</v>
      </c>
      <c r="C23" s="233">
        <v>0</v>
      </c>
      <c r="D23" s="234">
        <v>0</v>
      </c>
      <c r="E23" s="265">
        <f t="shared" si="1"/>
        <v>0.36</v>
      </c>
      <c r="F23" s="235">
        <f t="shared" si="4"/>
        <v>0.72</v>
      </c>
      <c r="G23" s="236">
        <v>2</v>
      </c>
      <c r="H23" s="237">
        <v>18</v>
      </c>
      <c r="I23" s="238">
        <v>9</v>
      </c>
      <c r="J23" s="237">
        <v>9</v>
      </c>
      <c r="K23" s="237" t="s">
        <v>47</v>
      </c>
      <c r="L23" s="239"/>
      <c r="M23" s="240"/>
      <c r="N23" s="241"/>
      <c r="O23" s="242"/>
      <c r="P23" s="242"/>
      <c r="Q23" s="243"/>
      <c r="R23" s="244"/>
      <c r="S23" s="238">
        <v>0.6</v>
      </c>
      <c r="T23" s="245">
        <v>0.6</v>
      </c>
      <c r="U23" s="246"/>
      <c r="V23" s="247"/>
      <c r="W23" s="248"/>
      <c r="X23" s="249">
        <v>2</v>
      </c>
      <c r="Y23" s="250"/>
      <c r="Z23" s="245"/>
      <c r="AA23" s="246"/>
      <c r="AB23" s="246"/>
      <c r="AC23" s="251"/>
      <c r="AD23" s="252"/>
      <c r="AE23" s="253"/>
      <c r="AF23" s="245"/>
      <c r="AG23" s="246"/>
      <c r="AH23" s="246"/>
      <c r="AI23" s="251"/>
      <c r="AJ23" s="249"/>
      <c r="AK23" s="250"/>
      <c r="AL23" s="245"/>
      <c r="AM23" s="246"/>
      <c r="AN23" s="246"/>
      <c r="AO23" s="248"/>
      <c r="AP23" s="252"/>
      <c r="AQ23" s="253"/>
      <c r="AR23" s="245"/>
      <c r="AS23" s="246"/>
      <c r="AT23" s="246"/>
      <c r="AU23" s="248"/>
      <c r="AV23" s="254"/>
      <c r="AW23" s="370"/>
      <c r="AX23" s="370"/>
      <c r="AY23" s="370"/>
      <c r="AZ23" s="370"/>
      <c r="BA23" s="370"/>
      <c r="BB23" s="370"/>
      <c r="BC23" s="370"/>
      <c r="BD23" s="370"/>
      <c r="BE23" s="370"/>
      <c r="BF23" s="370"/>
      <c r="BG23" s="370"/>
      <c r="BH23" s="370"/>
      <c r="BI23" s="370"/>
      <c r="BJ23" s="37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/>
      <c r="CD23" s="370"/>
      <c r="CE23" s="370"/>
      <c r="CF23" s="370"/>
      <c r="CG23" s="370"/>
      <c r="CH23" s="370"/>
      <c r="CI23" s="370"/>
      <c r="CJ23" s="370"/>
    </row>
    <row r="24" spans="1:88" s="196" customFormat="1" ht="12" customHeight="1" x14ac:dyDescent="0.2">
      <c r="A24" s="231">
        <v>15</v>
      </c>
      <c r="B24" s="232" t="s">
        <v>78</v>
      </c>
      <c r="C24" s="233">
        <v>1</v>
      </c>
      <c r="D24" s="234">
        <v>1.8</v>
      </c>
      <c r="E24" s="265">
        <f t="shared" si="1"/>
        <v>0.36</v>
      </c>
      <c r="F24" s="235">
        <f t="shared" si="4"/>
        <v>1.08</v>
      </c>
      <c r="G24" s="236">
        <v>3</v>
      </c>
      <c r="H24" s="237">
        <v>27</v>
      </c>
      <c r="I24" s="238">
        <v>9</v>
      </c>
      <c r="J24" s="237"/>
      <c r="K24" s="237">
        <v>18</v>
      </c>
      <c r="L24" s="239"/>
      <c r="M24" s="240"/>
      <c r="N24" s="241"/>
      <c r="O24" s="242"/>
      <c r="P24" s="242"/>
      <c r="Q24" s="243"/>
      <c r="R24" s="244"/>
      <c r="S24" s="238"/>
      <c r="T24" s="245"/>
      <c r="U24" s="246"/>
      <c r="V24" s="247"/>
      <c r="W24" s="248"/>
      <c r="X24" s="249"/>
      <c r="Y24" s="250">
        <v>0.6</v>
      </c>
      <c r="Z24" s="245"/>
      <c r="AA24" s="246">
        <v>1.2</v>
      </c>
      <c r="AB24" s="246"/>
      <c r="AC24" s="251">
        <v>1</v>
      </c>
      <c r="AD24" s="252">
        <v>3</v>
      </c>
      <c r="AE24" s="253"/>
      <c r="AF24" s="245"/>
      <c r="AG24" s="246"/>
      <c r="AH24" s="246"/>
      <c r="AI24" s="251"/>
      <c r="AJ24" s="249"/>
      <c r="AK24" s="250"/>
      <c r="AL24" s="245"/>
      <c r="AM24" s="246"/>
      <c r="AN24" s="246"/>
      <c r="AO24" s="248"/>
      <c r="AP24" s="252"/>
      <c r="AQ24" s="253"/>
      <c r="AR24" s="245"/>
      <c r="AS24" s="246"/>
      <c r="AT24" s="246"/>
      <c r="AU24" s="248"/>
      <c r="AV24" s="254"/>
      <c r="AW24" s="372"/>
      <c r="AX24" s="372"/>
      <c r="AY24" s="372"/>
      <c r="AZ24" s="372"/>
      <c r="BA24" s="372"/>
      <c r="BB24" s="372"/>
      <c r="BC24" s="372"/>
      <c r="BD24" s="372"/>
      <c r="BE24" s="372"/>
      <c r="BF24" s="372"/>
      <c r="BG24" s="372"/>
      <c r="BH24" s="372"/>
      <c r="BI24" s="372"/>
      <c r="BJ24" s="372"/>
      <c r="BK24" s="372"/>
      <c r="BL24" s="372"/>
      <c r="BM24" s="372"/>
      <c r="BN24" s="372"/>
      <c r="BO24" s="372"/>
      <c r="BP24" s="372"/>
      <c r="BQ24" s="372"/>
      <c r="BR24" s="372"/>
      <c r="BS24" s="372"/>
      <c r="BT24" s="372"/>
      <c r="BU24" s="372"/>
      <c r="BV24" s="372"/>
      <c r="BW24" s="372"/>
      <c r="BX24" s="372"/>
      <c r="BY24" s="372"/>
      <c r="BZ24" s="372"/>
      <c r="CA24" s="372"/>
      <c r="CB24" s="372"/>
      <c r="CC24" s="372"/>
      <c r="CD24" s="372"/>
      <c r="CE24" s="372"/>
      <c r="CF24" s="372"/>
      <c r="CG24" s="372"/>
      <c r="CH24" s="372"/>
      <c r="CI24" s="372"/>
      <c r="CJ24" s="372"/>
    </row>
    <row r="25" spans="1:88" s="129" customFormat="1" ht="22.5" customHeight="1" thickBot="1" x14ac:dyDescent="0.25">
      <c r="A25" s="231">
        <v>16</v>
      </c>
      <c r="B25" s="232" t="s">
        <v>139</v>
      </c>
      <c r="C25" s="233">
        <v>0</v>
      </c>
      <c r="D25" s="234">
        <v>1</v>
      </c>
      <c r="E25" s="265">
        <f t="shared" si="1"/>
        <v>0.36</v>
      </c>
      <c r="F25" s="235">
        <f t="shared" si="4"/>
        <v>0.96</v>
      </c>
      <c r="G25" s="236">
        <v>2</v>
      </c>
      <c r="H25" s="237">
        <v>24</v>
      </c>
      <c r="I25" s="238">
        <v>9</v>
      </c>
      <c r="J25" s="237"/>
      <c r="K25" s="237">
        <v>15</v>
      </c>
      <c r="L25" s="239"/>
      <c r="M25" s="240"/>
      <c r="N25" s="241"/>
      <c r="O25" s="242"/>
      <c r="P25" s="242"/>
      <c r="Q25" s="243"/>
      <c r="R25" s="244"/>
      <c r="S25" s="238"/>
      <c r="T25" s="245"/>
      <c r="U25" s="246"/>
      <c r="V25" s="247"/>
      <c r="W25" s="248"/>
      <c r="X25" s="249"/>
      <c r="Y25" s="250"/>
      <c r="Z25" s="245"/>
      <c r="AA25" s="246"/>
      <c r="AB25" s="246"/>
      <c r="AC25" s="251"/>
      <c r="AD25" s="252"/>
      <c r="AE25" s="253">
        <v>1</v>
      </c>
      <c r="AF25" s="245"/>
      <c r="AG25" s="246">
        <v>1</v>
      </c>
      <c r="AH25" s="246"/>
      <c r="AI25" s="251"/>
      <c r="AJ25" s="249">
        <v>2</v>
      </c>
      <c r="AK25" s="250"/>
      <c r="AL25" s="245"/>
      <c r="AM25" s="246"/>
      <c r="AN25" s="246"/>
      <c r="AO25" s="248"/>
      <c r="AP25" s="252"/>
      <c r="AQ25" s="253"/>
      <c r="AR25" s="245"/>
      <c r="AS25" s="246"/>
      <c r="AT25" s="246"/>
      <c r="AU25" s="248"/>
      <c r="AV25" s="254"/>
      <c r="AW25" s="372"/>
      <c r="AX25" s="372"/>
      <c r="AY25" s="372"/>
      <c r="AZ25" s="372"/>
      <c r="BA25" s="372"/>
      <c r="BB25" s="372"/>
      <c r="BC25" s="372"/>
      <c r="BD25" s="372"/>
      <c r="BE25" s="372"/>
      <c r="BF25" s="372"/>
      <c r="BG25" s="372"/>
      <c r="BH25" s="372"/>
      <c r="BI25" s="372"/>
      <c r="BJ25" s="372"/>
      <c r="BK25" s="372"/>
      <c r="BL25" s="372"/>
      <c r="BM25" s="372"/>
      <c r="BN25" s="372"/>
      <c r="BO25" s="372"/>
      <c r="BP25" s="372"/>
      <c r="BQ25" s="372"/>
      <c r="BR25" s="372"/>
      <c r="BS25" s="372"/>
      <c r="BT25" s="372"/>
      <c r="BU25" s="372"/>
      <c r="BV25" s="372"/>
      <c r="BW25" s="372"/>
      <c r="BX25" s="372"/>
      <c r="BY25" s="372"/>
      <c r="BZ25" s="372"/>
      <c r="CA25" s="372"/>
      <c r="CB25" s="372"/>
      <c r="CC25" s="372"/>
      <c r="CD25" s="372"/>
      <c r="CE25" s="372"/>
      <c r="CF25" s="372"/>
      <c r="CG25" s="372"/>
      <c r="CH25" s="372"/>
      <c r="CI25" s="372"/>
      <c r="CJ25" s="372"/>
    </row>
    <row r="26" spans="1:88" s="5" customFormat="1" ht="12.75" customHeight="1" thickBot="1" x14ac:dyDescent="0.25">
      <c r="A26" s="219" t="s">
        <v>27</v>
      </c>
      <c r="B26" s="220" t="s">
        <v>28</v>
      </c>
      <c r="C26" s="255">
        <f t="shared" ref="C26:H26" si="5">SUM(C27:C34)</f>
        <v>4</v>
      </c>
      <c r="D26" s="255">
        <f t="shared" si="5"/>
        <v>9</v>
      </c>
      <c r="E26" s="222">
        <f t="shared" si="5"/>
        <v>2.8799999999999994</v>
      </c>
      <c r="F26" s="222">
        <f t="shared" si="5"/>
        <v>6.3599999999999994</v>
      </c>
      <c r="G26" s="256">
        <f t="shared" si="5"/>
        <v>24</v>
      </c>
      <c r="H26" s="223">
        <f t="shared" si="5"/>
        <v>159</v>
      </c>
      <c r="I26" s="225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370"/>
      <c r="AX26" s="370"/>
      <c r="AY26" s="370"/>
      <c r="AZ26" s="370"/>
      <c r="BA26" s="370"/>
      <c r="BB26" s="370"/>
      <c r="BC26" s="370"/>
      <c r="BD26" s="370"/>
      <c r="BE26" s="370"/>
      <c r="BF26" s="370"/>
      <c r="BG26" s="370"/>
      <c r="BH26" s="370"/>
      <c r="BI26" s="370"/>
      <c r="BJ26" s="370"/>
      <c r="BK26" s="370"/>
      <c r="BL26" s="370"/>
      <c r="BM26" s="370"/>
      <c r="BN26" s="370"/>
      <c r="BO26" s="370"/>
      <c r="BP26" s="370"/>
      <c r="BQ26" s="370"/>
      <c r="BR26" s="370"/>
      <c r="BS26" s="370"/>
      <c r="BT26" s="370"/>
      <c r="BU26" s="370"/>
      <c r="BV26" s="370"/>
      <c r="BW26" s="370"/>
      <c r="BX26" s="370"/>
      <c r="BY26" s="370"/>
      <c r="BZ26" s="370"/>
      <c r="CA26" s="370"/>
      <c r="CB26" s="370"/>
      <c r="CC26" s="370"/>
      <c r="CD26" s="370"/>
      <c r="CE26" s="370"/>
      <c r="CF26" s="370"/>
      <c r="CG26" s="370"/>
      <c r="CH26" s="370"/>
      <c r="CI26" s="370"/>
      <c r="CJ26" s="370"/>
    </row>
    <row r="27" spans="1:88" s="5" customFormat="1" ht="11.25" x14ac:dyDescent="0.2">
      <c r="A27" s="231">
        <v>17</v>
      </c>
      <c r="B27" s="337" t="s">
        <v>62</v>
      </c>
      <c r="C27" s="233">
        <v>0</v>
      </c>
      <c r="D27" s="234">
        <v>2.2000000000000002</v>
      </c>
      <c r="E27" s="265">
        <f t="shared" si="1"/>
        <v>0.36</v>
      </c>
      <c r="F27" s="235">
        <f>H27/25</f>
        <v>0.96</v>
      </c>
      <c r="G27" s="236">
        <v>3</v>
      </c>
      <c r="H27" s="237">
        <v>24</v>
      </c>
      <c r="I27" s="238">
        <v>9</v>
      </c>
      <c r="J27" s="237"/>
      <c r="K27" s="237" t="s">
        <v>47</v>
      </c>
      <c r="L27" s="239">
        <v>15</v>
      </c>
      <c r="M27" s="240">
        <f>9/15</f>
        <v>0.6</v>
      </c>
      <c r="N27" s="241"/>
      <c r="O27" s="242"/>
      <c r="P27" s="242">
        <v>1</v>
      </c>
      <c r="Q27" s="243"/>
      <c r="R27" s="244">
        <v>3</v>
      </c>
      <c r="S27" s="238"/>
      <c r="T27" s="245"/>
      <c r="U27" s="246"/>
      <c r="V27" s="247"/>
      <c r="W27" s="248"/>
      <c r="X27" s="249"/>
      <c r="Y27" s="250"/>
      <c r="Z27" s="245"/>
      <c r="AA27" s="246"/>
      <c r="AB27" s="246"/>
      <c r="AC27" s="251"/>
      <c r="AD27" s="252"/>
      <c r="AE27" s="253"/>
      <c r="AF27" s="245"/>
      <c r="AG27" s="246"/>
      <c r="AH27" s="246"/>
      <c r="AI27" s="251"/>
      <c r="AJ27" s="249"/>
      <c r="AK27" s="250"/>
      <c r="AL27" s="245"/>
      <c r="AM27" s="246"/>
      <c r="AN27" s="246"/>
      <c r="AO27" s="248"/>
      <c r="AP27" s="252"/>
      <c r="AQ27" s="253"/>
      <c r="AR27" s="245"/>
      <c r="AS27" s="246"/>
      <c r="AT27" s="246"/>
      <c r="AU27" s="248"/>
      <c r="AV27" s="254"/>
      <c r="AW27" s="373"/>
      <c r="AX27" s="370"/>
      <c r="AY27" s="370"/>
      <c r="AZ27" s="370"/>
      <c r="BA27" s="370"/>
      <c r="BB27" s="370"/>
      <c r="BC27" s="370"/>
      <c r="BD27" s="370"/>
      <c r="BE27" s="370"/>
      <c r="BF27" s="370"/>
      <c r="BG27" s="370"/>
      <c r="BH27" s="370"/>
      <c r="BI27" s="370"/>
      <c r="BJ27" s="37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0"/>
      <c r="CC27" s="370"/>
      <c r="CD27" s="370"/>
      <c r="CE27" s="370"/>
      <c r="CF27" s="370"/>
      <c r="CG27" s="370"/>
      <c r="CH27" s="370"/>
      <c r="CI27" s="370"/>
      <c r="CJ27" s="370"/>
    </row>
    <row r="28" spans="1:88" s="25" customFormat="1" ht="11.25" x14ac:dyDescent="0.2">
      <c r="A28" s="231">
        <v>18</v>
      </c>
      <c r="B28" s="337" t="s">
        <v>32</v>
      </c>
      <c r="C28" s="233">
        <v>1</v>
      </c>
      <c r="D28" s="234">
        <v>2.4</v>
      </c>
      <c r="E28" s="265">
        <f t="shared" si="1"/>
        <v>0.36</v>
      </c>
      <c r="F28" s="235">
        <f t="shared" ref="F28:F34" si="6">H28/25</f>
        <v>0.96</v>
      </c>
      <c r="G28" s="236">
        <v>4</v>
      </c>
      <c r="H28" s="237">
        <v>24</v>
      </c>
      <c r="I28" s="238">
        <v>9</v>
      </c>
      <c r="J28" s="237"/>
      <c r="K28" s="237" t="s">
        <v>47</v>
      </c>
      <c r="L28" s="239">
        <v>15</v>
      </c>
      <c r="M28" s="240"/>
      <c r="N28" s="241"/>
      <c r="O28" s="242"/>
      <c r="P28" s="242"/>
      <c r="Q28" s="243"/>
      <c r="R28" s="244"/>
      <c r="S28" s="238">
        <f>9/15</f>
        <v>0.6</v>
      </c>
      <c r="T28" s="245"/>
      <c r="U28" s="246"/>
      <c r="V28" s="247">
        <v>1</v>
      </c>
      <c r="W28" s="248">
        <v>1</v>
      </c>
      <c r="X28" s="249">
        <v>4</v>
      </c>
      <c r="Y28" s="250"/>
      <c r="Z28" s="245"/>
      <c r="AA28" s="246"/>
      <c r="AB28" s="246"/>
      <c r="AC28" s="251"/>
      <c r="AD28" s="252"/>
      <c r="AE28" s="253"/>
      <c r="AF28" s="245"/>
      <c r="AG28" s="246"/>
      <c r="AH28" s="246"/>
      <c r="AI28" s="251"/>
      <c r="AJ28" s="249"/>
      <c r="AK28" s="250"/>
      <c r="AL28" s="245"/>
      <c r="AM28" s="246"/>
      <c r="AN28" s="246"/>
      <c r="AO28" s="248"/>
      <c r="AP28" s="252"/>
      <c r="AQ28" s="253"/>
      <c r="AR28" s="245"/>
      <c r="AS28" s="246"/>
      <c r="AT28" s="246"/>
      <c r="AU28" s="248"/>
      <c r="AV28" s="25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4"/>
      <c r="CC28" s="374"/>
      <c r="CD28" s="374"/>
      <c r="CE28" s="374"/>
      <c r="CF28" s="374"/>
      <c r="CG28" s="374"/>
      <c r="CH28" s="374"/>
      <c r="CI28" s="374"/>
      <c r="CJ28" s="374"/>
    </row>
    <row r="29" spans="1:88" s="5" customFormat="1" ht="11.25" x14ac:dyDescent="0.2">
      <c r="A29" s="231">
        <v>19</v>
      </c>
      <c r="B29" s="232" t="s">
        <v>108</v>
      </c>
      <c r="C29" s="233">
        <v>1</v>
      </c>
      <c r="D29" s="234">
        <v>0</v>
      </c>
      <c r="E29" s="265">
        <f t="shared" si="1"/>
        <v>0.36</v>
      </c>
      <c r="F29" s="235">
        <f t="shared" si="6"/>
        <v>0.72</v>
      </c>
      <c r="G29" s="236">
        <v>3</v>
      </c>
      <c r="H29" s="237">
        <v>18</v>
      </c>
      <c r="I29" s="238">
        <v>9</v>
      </c>
      <c r="J29" s="237">
        <v>9</v>
      </c>
      <c r="K29" s="237" t="s">
        <v>47</v>
      </c>
      <c r="L29" s="239"/>
      <c r="M29" s="240"/>
      <c r="N29" s="241"/>
      <c r="O29" s="242"/>
      <c r="P29" s="242"/>
      <c r="Q29" s="243"/>
      <c r="R29" s="244"/>
      <c r="S29" s="238">
        <v>0.3</v>
      </c>
      <c r="T29" s="245">
        <v>0.6</v>
      </c>
      <c r="U29" s="246"/>
      <c r="V29" s="247"/>
      <c r="W29" s="248">
        <v>1</v>
      </c>
      <c r="X29" s="249">
        <v>3</v>
      </c>
      <c r="Y29" s="250"/>
      <c r="Z29" s="245"/>
      <c r="AA29" s="246"/>
      <c r="AB29" s="246"/>
      <c r="AC29" s="251"/>
      <c r="AD29" s="252"/>
      <c r="AE29" s="253"/>
      <c r="AF29" s="245"/>
      <c r="AG29" s="246"/>
      <c r="AH29" s="246"/>
      <c r="AI29" s="251"/>
      <c r="AJ29" s="249"/>
      <c r="AK29" s="250"/>
      <c r="AL29" s="245"/>
      <c r="AM29" s="246"/>
      <c r="AN29" s="246"/>
      <c r="AO29" s="248"/>
      <c r="AP29" s="252"/>
      <c r="AQ29" s="253"/>
      <c r="AR29" s="245"/>
      <c r="AS29" s="246"/>
      <c r="AT29" s="246"/>
      <c r="AU29" s="248"/>
      <c r="AV29" s="254"/>
      <c r="AW29" s="370"/>
      <c r="AX29" s="370"/>
      <c r="AY29" s="370"/>
      <c r="AZ29" s="370"/>
      <c r="BA29" s="370"/>
      <c r="BB29" s="370"/>
      <c r="BC29" s="370"/>
      <c r="BD29" s="370"/>
      <c r="BE29" s="370"/>
      <c r="BF29" s="370"/>
      <c r="BG29" s="370"/>
      <c r="BH29" s="370"/>
      <c r="BI29" s="370"/>
      <c r="BJ29" s="370"/>
      <c r="BK29" s="370"/>
      <c r="BL29" s="370"/>
      <c r="BM29" s="370"/>
      <c r="BN29" s="370"/>
      <c r="BO29" s="370"/>
      <c r="BP29" s="370"/>
      <c r="BQ29" s="370"/>
      <c r="BR29" s="370"/>
      <c r="BS29" s="370"/>
      <c r="BT29" s="370"/>
      <c r="BU29" s="370"/>
      <c r="BV29" s="370"/>
      <c r="BW29" s="370"/>
      <c r="BX29" s="370"/>
      <c r="BY29" s="370"/>
      <c r="BZ29" s="370"/>
      <c r="CA29" s="370"/>
      <c r="CB29" s="370"/>
      <c r="CC29" s="370"/>
      <c r="CD29" s="370"/>
      <c r="CE29" s="370"/>
      <c r="CF29" s="370"/>
      <c r="CG29" s="370"/>
      <c r="CH29" s="370"/>
      <c r="CI29" s="370"/>
      <c r="CJ29" s="370"/>
    </row>
    <row r="30" spans="1:88" s="25" customFormat="1" ht="12.75" customHeight="1" x14ac:dyDescent="0.2">
      <c r="A30" s="231">
        <v>20</v>
      </c>
      <c r="B30" s="232" t="s">
        <v>30</v>
      </c>
      <c r="C30" s="233">
        <v>1</v>
      </c>
      <c r="D30" s="234">
        <v>2</v>
      </c>
      <c r="E30" s="265">
        <f t="shared" si="1"/>
        <v>0.36</v>
      </c>
      <c r="F30" s="235">
        <f t="shared" si="6"/>
        <v>0.96</v>
      </c>
      <c r="G30" s="236">
        <v>4</v>
      </c>
      <c r="H30" s="237">
        <v>24</v>
      </c>
      <c r="I30" s="238">
        <v>9</v>
      </c>
      <c r="J30" s="237">
        <v>15</v>
      </c>
      <c r="K30" s="237"/>
      <c r="L30" s="239"/>
      <c r="M30" s="240"/>
      <c r="N30" s="241"/>
      <c r="O30" s="242"/>
      <c r="P30" s="242"/>
      <c r="Q30" s="243"/>
      <c r="R30" s="244"/>
      <c r="S30" s="238"/>
      <c r="T30" s="245"/>
      <c r="U30" s="246"/>
      <c r="V30" s="247"/>
      <c r="W30" s="248"/>
      <c r="X30" s="249"/>
      <c r="Y30" s="250">
        <v>0.6</v>
      </c>
      <c r="Z30" s="245">
        <v>1</v>
      </c>
      <c r="AA30" s="246"/>
      <c r="AB30" s="246"/>
      <c r="AC30" s="251">
        <v>1</v>
      </c>
      <c r="AD30" s="252">
        <v>4</v>
      </c>
      <c r="AE30" s="253"/>
      <c r="AF30" s="245"/>
      <c r="AG30" s="246"/>
      <c r="AH30" s="246"/>
      <c r="AI30" s="251"/>
      <c r="AJ30" s="249"/>
      <c r="AK30" s="250"/>
      <c r="AL30" s="245"/>
      <c r="AM30" s="246"/>
      <c r="AN30" s="246"/>
      <c r="AO30" s="248"/>
      <c r="AP30" s="252"/>
      <c r="AQ30" s="253"/>
      <c r="AR30" s="245"/>
      <c r="AS30" s="246"/>
      <c r="AT30" s="246"/>
      <c r="AU30" s="248"/>
      <c r="AV30" s="254"/>
      <c r="AW30" s="374"/>
      <c r="AX30" s="374"/>
      <c r="AY30" s="374"/>
      <c r="AZ30" s="374"/>
      <c r="BA30" s="374"/>
      <c r="BB30" s="374"/>
      <c r="BC30" s="374"/>
      <c r="BD30" s="374"/>
      <c r="BE30" s="374"/>
      <c r="BF30" s="374"/>
      <c r="BG30" s="374"/>
      <c r="BH30" s="374"/>
      <c r="BI30" s="374"/>
      <c r="BJ30" s="374"/>
      <c r="BK30" s="374"/>
      <c r="BL30" s="374"/>
      <c r="BM30" s="374"/>
      <c r="BN30" s="374"/>
      <c r="BO30" s="374"/>
      <c r="BP30" s="374"/>
      <c r="BQ30" s="374"/>
      <c r="BR30" s="374"/>
      <c r="BS30" s="374"/>
      <c r="BT30" s="374"/>
      <c r="BU30" s="374"/>
      <c r="BV30" s="374"/>
      <c r="BW30" s="374"/>
      <c r="BX30" s="374"/>
      <c r="BY30" s="374"/>
      <c r="BZ30" s="374"/>
      <c r="CA30" s="374"/>
      <c r="CB30" s="374"/>
      <c r="CC30" s="374"/>
      <c r="CD30" s="374"/>
      <c r="CE30" s="374"/>
      <c r="CF30" s="374"/>
      <c r="CG30" s="374"/>
      <c r="CH30" s="374"/>
      <c r="CI30" s="374"/>
      <c r="CJ30" s="374"/>
    </row>
    <row r="31" spans="1:88" s="24" customFormat="1" ht="11.25" x14ac:dyDescent="0.2">
      <c r="A31" s="231">
        <v>21</v>
      </c>
      <c r="B31" s="232" t="s">
        <v>53</v>
      </c>
      <c r="C31" s="233">
        <v>0</v>
      </c>
      <c r="D31" s="234">
        <v>0</v>
      </c>
      <c r="E31" s="265">
        <f t="shared" si="1"/>
        <v>0.36</v>
      </c>
      <c r="F31" s="235">
        <f t="shared" si="6"/>
        <v>0.72</v>
      </c>
      <c r="G31" s="236">
        <v>2</v>
      </c>
      <c r="H31" s="237">
        <v>18</v>
      </c>
      <c r="I31" s="238">
        <v>9</v>
      </c>
      <c r="J31" s="237">
        <v>9</v>
      </c>
      <c r="K31" s="237"/>
      <c r="L31" s="239"/>
      <c r="M31" s="240"/>
      <c r="N31" s="241"/>
      <c r="O31" s="242"/>
      <c r="P31" s="242"/>
      <c r="Q31" s="243"/>
      <c r="R31" s="244"/>
      <c r="S31" s="238"/>
      <c r="T31" s="245"/>
      <c r="U31" s="246"/>
      <c r="V31" s="247"/>
      <c r="W31" s="248"/>
      <c r="X31" s="249"/>
      <c r="Y31" s="250">
        <v>0.6</v>
      </c>
      <c r="Z31" s="245">
        <v>0.6</v>
      </c>
      <c r="AA31" s="246"/>
      <c r="AB31" s="246"/>
      <c r="AC31" s="251"/>
      <c r="AD31" s="252">
        <v>2</v>
      </c>
      <c r="AE31" s="253"/>
      <c r="AF31" s="245"/>
      <c r="AG31" s="246"/>
      <c r="AH31" s="246"/>
      <c r="AI31" s="251"/>
      <c r="AJ31" s="249"/>
      <c r="AK31" s="250"/>
      <c r="AL31" s="245"/>
      <c r="AM31" s="246"/>
      <c r="AN31" s="246"/>
      <c r="AO31" s="248"/>
      <c r="AP31" s="252"/>
      <c r="AQ31" s="253"/>
      <c r="AR31" s="245"/>
      <c r="AS31" s="246"/>
      <c r="AT31" s="246"/>
      <c r="AU31" s="248"/>
      <c r="AV31" s="254"/>
      <c r="AW31" s="373"/>
      <c r="AX31" s="373"/>
      <c r="AY31" s="373"/>
      <c r="AZ31" s="373"/>
      <c r="BA31" s="373"/>
      <c r="BB31" s="373"/>
      <c r="BC31" s="373"/>
      <c r="BD31" s="373"/>
      <c r="BE31" s="373"/>
      <c r="BF31" s="373"/>
      <c r="BG31" s="373"/>
      <c r="BH31" s="373"/>
      <c r="BI31" s="373"/>
      <c r="BJ31" s="373"/>
      <c r="BK31" s="373"/>
      <c r="BL31" s="373"/>
      <c r="BM31" s="373"/>
      <c r="BN31" s="373"/>
      <c r="BO31" s="373"/>
      <c r="BP31" s="373"/>
      <c r="BQ31" s="373"/>
      <c r="BR31" s="373"/>
      <c r="BS31" s="373"/>
      <c r="BT31" s="373"/>
      <c r="BU31" s="373"/>
      <c r="BV31" s="373"/>
      <c r="BW31" s="373"/>
      <c r="BX31" s="373"/>
      <c r="BY31" s="373"/>
      <c r="BZ31" s="373"/>
      <c r="CA31" s="373"/>
      <c r="CB31" s="373"/>
      <c r="CC31" s="373"/>
      <c r="CD31" s="373"/>
      <c r="CE31" s="373"/>
      <c r="CF31" s="373"/>
      <c r="CG31" s="373"/>
      <c r="CH31" s="373"/>
      <c r="CI31" s="373"/>
      <c r="CJ31" s="373"/>
    </row>
    <row r="32" spans="1:88" s="24" customFormat="1" ht="11.25" x14ac:dyDescent="0.2">
      <c r="A32" s="231">
        <v>22</v>
      </c>
      <c r="B32" s="232" t="s">
        <v>72</v>
      </c>
      <c r="C32" s="233">
        <v>1</v>
      </c>
      <c r="D32" s="234">
        <v>2.4</v>
      </c>
      <c r="E32" s="265">
        <f t="shared" si="1"/>
        <v>0.36</v>
      </c>
      <c r="F32" s="235">
        <f t="shared" si="6"/>
        <v>0.96</v>
      </c>
      <c r="G32" s="236">
        <v>4</v>
      </c>
      <c r="H32" s="237">
        <v>24</v>
      </c>
      <c r="I32" s="238">
        <v>9</v>
      </c>
      <c r="J32" s="237">
        <v>15</v>
      </c>
      <c r="K32" s="237"/>
      <c r="L32" s="239"/>
      <c r="M32" s="240"/>
      <c r="N32" s="241"/>
      <c r="O32" s="242"/>
      <c r="P32" s="242"/>
      <c r="Q32" s="243"/>
      <c r="R32" s="244"/>
      <c r="S32" s="238"/>
      <c r="T32" s="245"/>
      <c r="U32" s="246"/>
      <c r="V32" s="247"/>
      <c r="W32" s="248"/>
      <c r="X32" s="249"/>
      <c r="Y32" s="250">
        <v>0.6</v>
      </c>
      <c r="Z32" s="245">
        <v>1</v>
      </c>
      <c r="AA32" s="246"/>
      <c r="AB32" s="246"/>
      <c r="AC32" s="251">
        <v>1</v>
      </c>
      <c r="AD32" s="252">
        <v>4</v>
      </c>
      <c r="AE32" s="253"/>
      <c r="AF32" s="245"/>
      <c r="AG32" s="246"/>
      <c r="AH32" s="246"/>
      <c r="AI32" s="251"/>
      <c r="AJ32" s="249"/>
      <c r="AK32" s="250"/>
      <c r="AL32" s="245"/>
      <c r="AM32" s="246"/>
      <c r="AN32" s="246"/>
      <c r="AO32" s="248"/>
      <c r="AP32" s="252"/>
      <c r="AQ32" s="253"/>
      <c r="AR32" s="245"/>
      <c r="AS32" s="246"/>
      <c r="AT32" s="246"/>
      <c r="AU32" s="248"/>
      <c r="AV32" s="254"/>
      <c r="AW32" s="373"/>
      <c r="AX32" s="373"/>
      <c r="AY32" s="373"/>
      <c r="AZ32" s="373"/>
      <c r="BA32" s="373"/>
      <c r="BB32" s="373"/>
      <c r="BC32" s="373"/>
      <c r="BD32" s="373"/>
      <c r="BE32" s="373"/>
      <c r="BF32" s="373"/>
      <c r="BG32" s="373"/>
      <c r="BH32" s="373"/>
      <c r="BI32" s="373"/>
      <c r="BJ32" s="373"/>
      <c r="BK32" s="373"/>
      <c r="BL32" s="373"/>
      <c r="BM32" s="373"/>
      <c r="BN32" s="373"/>
      <c r="BO32" s="373"/>
      <c r="BP32" s="373"/>
      <c r="BQ32" s="373"/>
      <c r="BR32" s="373"/>
      <c r="BS32" s="373"/>
      <c r="BT32" s="373"/>
      <c r="BU32" s="373"/>
      <c r="BV32" s="373"/>
      <c r="BW32" s="373"/>
      <c r="BX32" s="373"/>
      <c r="BY32" s="373"/>
      <c r="BZ32" s="373"/>
      <c r="CA32" s="373"/>
      <c r="CB32" s="373"/>
      <c r="CC32" s="373"/>
      <c r="CD32" s="373"/>
      <c r="CE32" s="373"/>
      <c r="CF32" s="373"/>
      <c r="CG32" s="373"/>
      <c r="CH32" s="373"/>
      <c r="CI32" s="373"/>
      <c r="CJ32" s="373"/>
    </row>
    <row r="33" spans="1:88" s="195" customFormat="1" ht="11.25" x14ac:dyDescent="0.2">
      <c r="A33" s="231">
        <v>23</v>
      </c>
      <c r="B33" s="232" t="s">
        <v>29</v>
      </c>
      <c r="C33" s="233">
        <v>0</v>
      </c>
      <c r="D33" s="234">
        <v>0</v>
      </c>
      <c r="E33" s="265">
        <f t="shared" si="1"/>
        <v>0.36</v>
      </c>
      <c r="F33" s="235">
        <f t="shared" si="6"/>
        <v>0.72</v>
      </c>
      <c r="G33" s="236">
        <v>2</v>
      </c>
      <c r="H33" s="237">
        <v>18</v>
      </c>
      <c r="I33" s="238">
        <v>9</v>
      </c>
      <c r="J33" s="237">
        <v>9</v>
      </c>
      <c r="K33" s="237"/>
      <c r="L33" s="239"/>
      <c r="M33" s="240"/>
      <c r="N33" s="241"/>
      <c r="O33" s="242"/>
      <c r="P33" s="242"/>
      <c r="Q33" s="243"/>
      <c r="R33" s="244"/>
      <c r="S33" s="238"/>
      <c r="T33" s="245"/>
      <c r="U33" s="246"/>
      <c r="V33" s="247"/>
      <c r="W33" s="248"/>
      <c r="X33" s="249"/>
      <c r="Y33" s="250">
        <v>0.6</v>
      </c>
      <c r="Z33" s="245">
        <v>0.6</v>
      </c>
      <c r="AA33" s="246"/>
      <c r="AB33" s="246"/>
      <c r="AC33" s="251"/>
      <c r="AD33" s="252">
        <v>2</v>
      </c>
      <c r="AE33" s="253"/>
      <c r="AF33" s="245"/>
      <c r="AG33" s="246"/>
      <c r="AH33" s="246"/>
      <c r="AI33" s="251"/>
      <c r="AJ33" s="249"/>
      <c r="AK33" s="250"/>
      <c r="AL33" s="245"/>
      <c r="AM33" s="246"/>
      <c r="AN33" s="246"/>
      <c r="AO33" s="248"/>
      <c r="AP33" s="252"/>
      <c r="AQ33" s="253"/>
      <c r="AR33" s="245"/>
      <c r="AS33" s="246"/>
      <c r="AT33" s="246"/>
      <c r="AU33" s="248"/>
      <c r="AV33" s="254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  <c r="BG33" s="370"/>
      <c r="BH33" s="370"/>
      <c r="BI33" s="370"/>
      <c r="BJ33" s="37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0"/>
      <c r="BX33" s="370"/>
      <c r="BY33" s="370"/>
      <c r="BZ33" s="370"/>
      <c r="CA33" s="370"/>
      <c r="CB33" s="370"/>
      <c r="CC33" s="370"/>
      <c r="CD33" s="370"/>
      <c r="CE33" s="370"/>
      <c r="CF33" s="370"/>
      <c r="CG33" s="370"/>
      <c r="CH33" s="370"/>
      <c r="CI33" s="370"/>
      <c r="CJ33" s="370"/>
    </row>
    <row r="34" spans="1:88" s="24" customFormat="1" ht="12" thickBot="1" x14ac:dyDescent="0.25">
      <c r="A34" s="231">
        <v>24</v>
      </c>
      <c r="B34" s="232" t="s">
        <v>73</v>
      </c>
      <c r="C34" s="233">
        <v>0</v>
      </c>
      <c r="D34" s="234">
        <v>0</v>
      </c>
      <c r="E34" s="265">
        <f t="shared" si="1"/>
        <v>0.36</v>
      </c>
      <c r="F34" s="235">
        <f t="shared" si="6"/>
        <v>0.36</v>
      </c>
      <c r="G34" s="236">
        <v>2</v>
      </c>
      <c r="H34" s="237">
        <v>9</v>
      </c>
      <c r="I34" s="238">
        <v>9</v>
      </c>
      <c r="J34" s="237"/>
      <c r="K34" s="237"/>
      <c r="L34" s="239"/>
      <c r="M34" s="240"/>
      <c r="N34" s="241"/>
      <c r="O34" s="242"/>
      <c r="P34" s="242"/>
      <c r="Q34" s="243"/>
      <c r="R34" s="244"/>
      <c r="S34" s="238"/>
      <c r="T34" s="245"/>
      <c r="U34" s="246"/>
      <c r="V34" s="247"/>
      <c r="W34" s="248"/>
      <c r="X34" s="249"/>
      <c r="Y34" s="250">
        <v>0.6</v>
      </c>
      <c r="Z34" s="245"/>
      <c r="AA34" s="246"/>
      <c r="AB34" s="246"/>
      <c r="AC34" s="251"/>
      <c r="AD34" s="252">
        <v>2</v>
      </c>
      <c r="AE34" s="253"/>
      <c r="AF34" s="245"/>
      <c r="AG34" s="246"/>
      <c r="AH34" s="246"/>
      <c r="AI34" s="251"/>
      <c r="AJ34" s="249"/>
      <c r="AK34" s="250"/>
      <c r="AL34" s="245"/>
      <c r="AM34" s="246"/>
      <c r="AN34" s="246"/>
      <c r="AO34" s="248"/>
      <c r="AP34" s="252"/>
      <c r="AQ34" s="253"/>
      <c r="AR34" s="245"/>
      <c r="AS34" s="246"/>
      <c r="AT34" s="246"/>
      <c r="AU34" s="248"/>
      <c r="AV34" s="254"/>
      <c r="AW34" s="373"/>
      <c r="AX34" s="373"/>
      <c r="AY34" s="373"/>
      <c r="AZ34" s="373"/>
      <c r="BA34" s="373"/>
      <c r="BB34" s="373"/>
      <c r="BC34" s="373"/>
      <c r="BD34" s="373"/>
      <c r="BE34" s="373"/>
      <c r="BF34" s="373"/>
      <c r="BG34" s="373"/>
      <c r="BH34" s="373"/>
      <c r="BI34" s="373"/>
      <c r="BJ34" s="373"/>
      <c r="BK34" s="373"/>
      <c r="BL34" s="373"/>
      <c r="BM34" s="373"/>
      <c r="BN34" s="373"/>
      <c r="BO34" s="373"/>
      <c r="BP34" s="373"/>
      <c r="BQ34" s="373"/>
      <c r="BR34" s="373"/>
      <c r="BS34" s="373"/>
      <c r="BT34" s="373"/>
      <c r="BU34" s="373"/>
      <c r="BV34" s="373"/>
      <c r="BW34" s="373"/>
      <c r="BX34" s="373"/>
      <c r="BY34" s="373"/>
      <c r="BZ34" s="373"/>
      <c r="CA34" s="373"/>
      <c r="CB34" s="373"/>
      <c r="CC34" s="373"/>
      <c r="CD34" s="373"/>
      <c r="CE34" s="373"/>
      <c r="CF34" s="373"/>
      <c r="CG34" s="373"/>
      <c r="CH34" s="373"/>
      <c r="CI34" s="373"/>
      <c r="CJ34" s="373"/>
    </row>
    <row r="35" spans="1:88" s="24" customFormat="1" ht="9" customHeight="1" x14ac:dyDescent="0.2">
      <c r="A35" s="416" t="s">
        <v>31</v>
      </c>
      <c r="B35" s="418" t="s">
        <v>84</v>
      </c>
      <c r="C35" s="420">
        <f t="shared" ref="C35:H35" si="7">SUM(C37:C46)</f>
        <v>3</v>
      </c>
      <c r="D35" s="420">
        <f t="shared" si="7"/>
        <v>23.3</v>
      </c>
      <c r="E35" s="420">
        <f t="shared" si="7"/>
        <v>3.1199999999999992</v>
      </c>
      <c r="F35" s="420">
        <f t="shared" si="7"/>
        <v>8.56</v>
      </c>
      <c r="G35" s="420">
        <f t="shared" si="7"/>
        <v>35</v>
      </c>
      <c r="H35" s="420">
        <f t="shared" si="7"/>
        <v>214</v>
      </c>
      <c r="I35" s="183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373"/>
      <c r="AX35" s="373"/>
      <c r="AY35" s="373"/>
      <c r="AZ35" s="373"/>
      <c r="BA35" s="373"/>
      <c r="BB35" s="373"/>
      <c r="BC35" s="373"/>
      <c r="BD35" s="373"/>
      <c r="BE35" s="373"/>
      <c r="BF35" s="373"/>
      <c r="BG35" s="373"/>
      <c r="BH35" s="373"/>
      <c r="BI35" s="373"/>
      <c r="BJ35" s="373"/>
      <c r="BK35" s="373"/>
      <c r="BL35" s="373"/>
      <c r="BM35" s="373"/>
      <c r="BN35" s="373"/>
      <c r="BO35" s="373"/>
      <c r="BP35" s="373"/>
      <c r="BQ35" s="373"/>
      <c r="BR35" s="373"/>
      <c r="BS35" s="373"/>
      <c r="BT35" s="373"/>
      <c r="BU35" s="373"/>
      <c r="BV35" s="373"/>
      <c r="BW35" s="373"/>
      <c r="BX35" s="373"/>
      <c r="BY35" s="373"/>
      <c r="BZ35" s="373"/>
      <c r="CA35" s="373"/>
      <c r="CB35" s="373"/>
      <c r="CC35" s="373"/>
      <c r="CD35" s="373"/>
      <c r="CE35" s="373"/>
      <c r="CF35" s="373"/>
      <c r="CG35" s="373"/>
      <c r="CH35" s="373"/>
      <c r="CI35" s="373"/>
      <c r="CJ35" s="373"/>
    </row>
    <row r="36" spans="1:88" s="24" customFormat="1" ht="13.5" customHeight="1" thickBot="1" x14ac:dyDescent="0.25">
      <c r="A36" s="417"/>
      <c r="B36" s="419"/>
      <c r="C36" s="421"/>
      <c r="D36" s="421"/>
      <c r="E36" s="421"/>
      <c r="F36" s="421"/>
      <c r="G36" s="421"/>
      <c r="H36" s="421"/>
      <c r="I36" s="185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373"/>
      <c r="AX36" s="373"/>
      <c r="AY36" s="373"/>
      <c r="AZ36" s="373"/>
      <c r="BA36" s="373"/>
      <c r="BB36" s="373"/>
      <c r="BC36" s="373"/>
      <c r="BD36" s="373"/>
      <c r="BE36" s="373"/>
      <c r="BF36" s="373"/>
      <c r="BG36" s="373"/>
      <c r="BH36" s="373"/>
      <c r="BI36" s="373"/>
      <c r="BJ36" s="373"/>
      <c r="BK36" s="373"/>
      <c r="BL36" s="373"/>
      <c r="BM36" s="373"/>
      <c r="BN36" s="373"/>
      <c r="BO36" s="373"/>
      <c r="BP36" s="373"/>
      <c r="BQ36" s="373"/>
      <c r="BR36" s="373"/>
      <c r="BS36" s="373"/>
      <c r="BT36" s="373"/>
      <c r="BU36" s="373"/>
      <c r="BV36" s="373"/>
      <c r="BW36" s="373"/>
      <c r="BX36" s="373"/>
      <c r="BY36" s="373"/>
      <c r="BZ36" s="373"/>
      <c r="CA36" s="373"/>
      <c r="CB36" s="373"/>
      <c r="CC36" s="373"/>
      <c r="CD36" s="373"/>
      <c r="CE36" s="373"/>
      <c r="CF36" s="373"/>
      <c r="CG36" s="373"/>
      <c r="CH36" s="373"/>
      <c r="CI36" s="373"/>
      <c r="CJ36" s="373"/>
    </row>
    <row r="37" spans="1:88" s="24" customFormat="1" ht="13.5" customHeight="1" x14ac:dyDescent="0.2">
      <c r="A37" s="156">
        <v>25</v>
      </c>
      <c r="B37" s="39" t="s">
        <v>82</v>
      </c>
      <c r="C37" s="157">
        <v>1</v>
      </c>
      <c r="D37" s="128">
        <v>2.4</v>
      </c>
      <c r="E37" s="265">
        <f t="shared" ref="E37" si="8">IF(ISBLANK(I37),0,I37/25)</f>
        <v>0.6</v>
      </c>
      <c r="F37" s="235">
        <f>H37/25</f>
        <v>1.2</v>
      </c>
      <c r="G37" s="119">
        <v>4</v>
      </c>
      <c r="H37" s="144">
        <v>30</v>
      </c>
      <c r="I37" s="115">
        <v>15</v>
      </c>
      <c r="J37" s="113">
        <v>15</v>
      </c>
      <c r="K37" s="113"/>
      <c r="L37" s="28"/>
      <c r="M37" s="113"/>
      <c r="N37" s="113"/>
      <c r="O37" s="113"/>
      <c r="P37" s="113"/>
      <c r="Q37" s="110"/>
      <c r="R37" s="112"/>
      <c r="S37" s="113"/>
      <c r="T37" s="113"/>
      <c r="U37" s="113"/>
      <c r="V37" s="113"/>
      <c r="W37" s="110"/>
      <c r="X37" s="111"/>
      <c r="Y37" s="113">
        <v>1</v>
      </c>
      <c r="Z37" s="113">
        <v>1</v>
      </c>
      <c r="AA37" s="113"/>
      <c r="AB37" s="113"/>
      <c r="AC37" s="110">
        <v>1</v>
      </c>
      <c r="AD37" s="118">
        <v>4</v>
      </c>
      <c r="AE37" s="113"/>
      <c r="AF37" s="113"/>
      <c r="AG37" s="113"/>
      <c r="AH37" s="113"/>
      <c r="AI37" s="110"/>
      <c r="AJ37" s="118"/>
      <c r="AK37" s="117"/>
      <c r="AL37" s="113"/>
      <c r="AM37" s="113"/>
      <c r="AN37" s="113"/>
      <c r="AO37" s="110"/>
      <c r="AP37" s="112"/>
      <c r="AQ37" s="113"/>
      <c r="AR37" s="113"/>
      <c r="AS37" s="113"/>
      <c r="AT37" s="113"/>
      <c r="AU37" s="110"/>
      <c r="AV37" s="118"/>
      <c r="AW37" s="373"/>
      <c r="AX37" s="373"/>
      <c r="AY37" s="373"/>
      <c r="AZ37" s="373"/>
      <c r="BA37" s="373"/>
      <c r="BB37" s="373"/>
      <c r="BC37" s="373"/>
      <c r="BD37" s="373"/>
      <c r="BE37" s="373"/>
      <c r="BF37" s="373"/>
      <c r="BG37" s="373"/>
      <c r="BH37" s="373"/>
      <c r="BI37" s="373"/>
      <c r="BJ37" s="373"/>
      <c r="BK37" s="373"/>
      <c r="BL37" s="373"/>
      <c r="BM37" s="373"/>
      <c r="BN37" s="373"/>
      <c r="BO37" s="373"/>
      <c r="BP37" s="373"/>
      <c r="BQ37" s="373"/>
      <c r="BR37" s="373"/>
      <c r="BS37" s="373"/>
      <c r="BT37" s="373"/>
      <c r="BU37" s="373"/>
      <c r="BV37" s="373"/>
      <c r="BW37" s="373"/>
      <c r="BX37" s="373"/>
      <c r="BY37" s="373"/>
      <c r="BZ37" s="373"/>
      <c r="CA37" s="373"/>
      <c r="CB37" s="373"/>
      <c r="CC37" s="373"/>
      <c r="CD37" s="373"/>
      <c r="CE37" s="373"/>
      <c r="CF37" s="373"/>
      <c r="CG37" s="373"/>
      <c r="CH37" s="373"/>
      <c r="CI37" s="373"/>
      <c r="CJ37" s="373"/>
    </row>
    <row r="38" spans="1:88" s="24" customFormat="1" ht="12.75" customHeight="1" x14ac:dyDescent="0.2">
      <c r="A38" s="133">
        <v>26</v>
      </c>
      <c r="B38" s="106" t="s">
        <v>85</v>
      </c>
      <c r="C38" s="6">
        <v>1</v>
      </c>
      <c r="D38" s="94">
        <v>3.4</v>
      </c>
      <c r="E38" s="265">
        <f t="shared" ref="E38:E46" si="9">IF(ISBLANK(I38),0,I38/25)</f>
        <v>0.36</v>
      </c>
      <c r="F38" s="235">
        <f t="shared" ref="F38:F46" si="10">H38/25</f>
        <v>1.08</v>
      </c>
      <c r="G38" s="31">
        <v>5</v>
      </c>
      <c r="H38" s="32">
        <v>27</v>
      </c>
      <c r="I38" s="23">
        <v>9</v>
      </c>
      <c r="J38" s="12">
        <v>18</v>
      </c>
      <c r="K38" s="12" t="s">
        <v>47</v>
      </c>
      <c r="L38" s="11"/>
      <c r="M38" s="7"/>
      <c r="N38" s="10"/>
      <c r="O38" s="10"/>
      <c r="P38" s="10"/>
      <c r="Q38" s="91"/>
      <c r="R38" s="97"/>
      <c r="S38" s="23"/>
      <c r="T38" s="12"/>
      <c r="U38" s="12"/>
      <c r="V38" s="12"/>
      <c r="W38" s="35"/>
      <c r="X38" s="100"/>
      <c r="Y38" s="23"/>
      <c r="Z38" s="12"/>
      <c r="AA38" s="12"/>
      <c r="AB38" s="12"/>
      <c r="AC38" s="35"/>
      <c r="AD38" s="98"/>
      <c r="AE38" s="23">
        <v>0.6</v>
      </c>
      <c r="AF38" s="12">
        <v>1.2</v>
      </c>
      <c r="AG38" s="12"/>
      <c r="AH38" s="12"/>
      <c r="AI38" s="35">
        <v>1</v>
      </c>
      <c r="AJ38" s="98">
        <v>5</v>
      </c>
      <c r="AK38" s="23"/>
      <c r="AL38" s="12"/>
      <c r="AM38" s="12"/>
      <c r="AN38" s="12"/>
      <c r="AO38" s="35"/>
      <c r="AP38" s="98"/>
      <c r="AQ38" s="23"/>
      <c r="AR38" s="12"/>
      <c r="AS38" s="12"/>
      <c r="AT38" s="12"/>
      <c r="AU38" s="35"/>
      <c r="AV38" s="13"/>
      <c r="AW38" s="373"/>
      <c r="AX38" s="373"/>
      <c r="AY38" s="373"/>
      <c r="AZ38" s="373"/>
      <c r="BA38" s="373"/>
      <c r="BB38" s="373"/>
      <c r="BC38" s="373"/>
      <c r="BD38" s="373"/>
      <c r="BE38" s="373"/>
      <c r="BF38" s="373"/>
      <c r="BG38" s="373"/>
      <c r="BH38" s="373"/>
      <c r="BI38" s="373"/>
      <c r="BJ38" s="373"/>
      <c r="BK38" s="373"/>
      <c r="BL38" s="373"/>
      <c r="BM38" s="373"/>
      <c r="BN38" s="373"/>
      <c r="BO38" s="373"/>
      <c r="BP38" s="373"/>
      <c r="BQ38" s="373"/>
      <c r="BR38" s="373"/>
      <c r="BS38" s="373"/>
      <c r="BT38" s="373"/>
      <c r="BU38" s="373"/>
      <c r="BV38" s="373"/>
      <c r="BW38" s="373"/>
      <c r="BX38" s="373"/>
      <c r="BY38" s="373"/>
      <c r="BZ38" s="373"/>
      <c r="CA38" s="373"/>
      <c r="CB38" s="373"/>
      <c r="CC38" s="373"/>
      <c r="CD38" s="373"/>
      <c r="CE38" s="373"/>
      <c r="CF38" s="373"/>
      <c r="CG38" s="373"/>
      <c r="CH38" s="373"/>
      <c r="CI38" s="373"/>
      <c r="CJ38" s="373"/>
    </row>
    <row r="39" spans="1:88" s="24" customFormat="1" ht="12" customHeight="1" x14ac:dyDescent="0.2">
      <c r="A39" s="156">
        <v>27</v>
      </c>
      <c r="B39" s="134" t="s">
        <v>83</v>
      </c>
      <c r="C39" s="6">
        <v>0</v>
      </c>
      <c r="D39" s="94">
        <v>3.2</v>
      </c>
      <c r="E39" s="265">
        <f t="shared" si="9"/>
        <v>0.36</v>
      </c>
      <c r="F39" s="235">
        <f t="shared" si="10"/>
        <v>0.96</v>
      </c>
      <c r="G39" s="31">
        <v>4</v>
      </c>
      <c r="H39" s="32">
        <v>24</v>
      </c>
      <c r="I39" s="90">
        <v>9</v>
      </c>
      <c r="J39" s="16">
        <v>15</v>
      </c>
      <c r="K39" s="16"/>
      <c r="L39" s="11"/>
      <c r="M39" s="20"/>
      <c r="N39" s="8"/>
      <c r="O39" s="8"/>
      <c r="P39" s="8"/>
      <c r="Q39" s="91"/>
      <c r="R39" s="97"/>
      <c r="S39" s="90"/>
      <c r="T39" s="16"/>
      <c r="U39" s="16"/>
      <c r="V39" s="16"/>
      <c r="W39" s="35"/>
      <c r="X39" s="100"/>
      <c r="Y39" s="31"/>
      <c r="Z39" s="16"/>
      <c r="AA39" s="16"/>
      <c r="AB39" s="16"/>
      <c r="AC39" s="35"/>
      <c r="AD39" s="98"/>
      <c r="AE39" s="95">
        <f>9/15</f>
        <v>0.6</v>
      </c>
      <c r="AF39" s="16">
        <f>15/15</f>
        <v>1</v>
      </c>
      <c r="AG39" s="16"/>
      <c r="AH39" s="16"/>
      <c r="AI39" s="35"/>
      <c r="AJ39" s="98">
        <v>4</v>
      </c>
      <c r="AK39" s="95"/>
      <c r="AL39" s="16"/>
      <c r="AM39" s="16"/>
      <c r="AN39" s="16"/>
      <c r="AO39" s="35"/>
      <c r="AP39" s="98"/>
      <c r="AQ39" s="90"/>
      <c r="AR39" s="16"/>
      <c r="AS39" s="16"/>
      <c r="AT39" s="16"/>
      <c r="AU39" s="35"/>
      <c r="AV39" s="13"/>
      <c r="AW39" s="373"/>
      <c r="AX39" s="373"/>
      <c r="AY39" s="373"/>
      <c r="AZ39" s="373"/>
      <c r="BA39" s="373"/>
      <c r="BB39" s="373"/>
      <c r="BC39" s="373"/>
      <c r="BD39" s="373"/>
      <c r="BE39" s="373"/>
      <c r="BF39" s="373"/>
      <c r="BG39" s="373"/>
      <c r="BH39" s="373"/>
      <c r="BI39" s="373"/>
      <c r="BJ39" s="373"/>
      <c r="BK39" s="373"/>
      <c r="BL39" s="373"/>
      <c r="BM39" s="373"/>
      <c r="BN39" s="373"/>
      <c r="BO39" s="373"/>
      <c r="BP39" s="373"/>
      <c r="BQ39" s="373"/>
      <c r="BR39" s="373"/>
      <c r="BS39" s="373"/>
      <c r="BT39" s="373"/>
      <c r="BU39" s="373"/>
      <c r="BV39" s="373"/>
      <c r="BW39" s="373"/>
      <c r="BX39" s="373"/>
      <c r="BY39" s="373"/>
      <c r="BZ39" s="373"/>
      <c r="CA39" s="373"/>
      <c r="CB39" s="373"/>
      <c r="CC39" s="373"/>
      <c r="CD39" s="373"/>
      <c r="CE39" s="373"/>
      <c r="CF39" s="373"/>
      <c r="CG39" s="373"/>
      <c r="CH39" s="373"/>
      <c r="CI39" s="373"/>
      <c r="CJ39" s="373"/>
    </row>
    <row r="40" spans="1:88" s="24" customFormat="1" ht="11.25" x14ac:dyDescent="0.2">
      <c r="A40" s="133">
        <v>28</v>
      </c>
      <c r="B40" s="169" t="s">
        <v>92</v>
      </c>
      <c r="C40" s="6">
        <v>0</v>
      </c>
      <c r="D40" s="94">
        <v>1.4</v>
      </c>
      <c r="E40" s="265">
        <f t="shared" si="9"/>
        <v>0.36</v>
      </c>
      <c r="F40" s="235">
        <f t="shared" si="10"/>
        <v>0.72</v>
      </c>
      <c r="G40" s="31">
        <v>4</v>
      </c>
      <c r="H40" s="32">
        <v>18</v>
      </c>
      <c r="I40" s="177">
        <v>9</v>
      </c>
      <c r="J40" s="16">
        <v>9</v>
      </c>
      <c r="K40" s="16"/>
      <c r="L40" s="11"/>
      <c r="M40" s="94"/>
      <c r="N40" s="8"/>
      <c r="O40" s="8"/>
      <c r="P40" s="8"/>
      <c r="Q40" s="91"/>
      <c r="R40" s="97"/>
      <c r="S40" s="95"/>
      <c r="T40" s="16"/>
      <c r="U40" s="16"/>
      <c r="V40" s="16"/>
      <c r="W40" s="35"/>
      <c r="X40" s="100"/>
      <c r="Y40" s="95"/>
      <c r="Z40" s="16"/>
      <c r="AA40" s="16"/>
      <c r="AB40" s="16"/>
      <c r="AC40" s="35"/>
      <c r="AD40" s="98"/>
      <c r="AE40" s="95">
        <v>0.6</v>
      </c>
      <c r="AF40" s="16">
        <v>0.6</v>
      </c>
      <c r="AG40" s="16"/>
      <c r="AH40" s="16"/>
      <c r="AI40" s="35"/>
      <c r="AJ40" s="98">
        <v>4</v>
      </c>
      <c r="AK40" s="95"/>
      <c r="AL40" s="16"/>
      <c r="AM40" s="16"/>
      <c r="AN40" s="16"/>
      <c r="AO40" s="35"/>
      <c r="AP40" s="98"/>
      <c r="AQ40" s="95"/>
      <c r="AR40" s="16"/>
      <c r="AS40" s="16"/>
      <c r="AT40" s="16"/>
      <c r="AU40" s="35"/>
      <c r="AV40" s="13"/>
      <c r="AW40" s="373"/>
      <c r="AX40" s="373"/>
      <c r="AY40" s="373"/>
      <c r="AZ40" s="373"/>
      <c r="BA40" s="373"/>
      <c r="BB40" s="373"/>
      <c r="BC40" s="373"/>
      <c r="BD40" s="373"/>
      <c r="BE40" s="373"/>
      <c r="BF40" s="373"/>
      <c r="BG40" s="373"/>
      <c r="BH40" s="373"/>
      <c r="BI40" s="373"/>
      <c r="BJ40" s="373"/>
      <c r="BK40" s="373"/>
      <c r="BL40" s="373"/>
      <c r="BM40" s="373"/>
      <c r="BN40" s="373"/>
      <c r="BO40" s="373"/>
      <c r="BP40" s="373"/>
      <c r="BQ40" s="373"/>
      <c r="BR40" s="373"/>
      <c r="BS40" s="373"/>
      <c r="BT40" s="373"/>
      <c r="BU40" s="373"/>
      <c r="BV40" s="373"/>
      <c r="BW40" s="373"/>
      <c r="BX40" s="373"/>
      <c r="BY40" s="373"/>
      <c r="BZ40" s="373"/>
      <c r="CA40" s="373"/>
      <c r="CB40" s="373"/>
      <c r="CC40" s="373"/>
      <c r="CD40" s="373"/>
      <c r="CE40" s="373"/>
      <c r="CF40" s="373"/>
      <c r="CG40" s="373"/>
      <c r="CH40" s="373"/>
      <c r="CI40" s="373"/>
      <c r="CJ40" s="373"/>
    </row>
    <row r="41" spans="1:88" s="24" customFormat="1" ht="22.5" x14ac:dyDescent="0.2">
      <c r="A41" s="133">
        <v>29</v>
      </c>
      <c r="B41" s="104" t="s">
        <v>80</v>
      </c>
      <c r="C41" s="22">
        <v>0</v>
      </c>
      <c r="D41" s="142">
        <v>3</v>
      </c>
      <c r="E41" s="265">
        <f t="shared" si="9"/>
        <v>0</v>
      </c>
      <c r="F41" s="235">
        <f t="shared" si="10"/>
        <v>1</v>
      </c>
      <c r="G41" s="31">
        <v>3</v>
      </c>
      <c r="H41" s="32">
        <v>25</v>
      </c>
      <c r="I41" s="14"/>
      <c r="J41" s="12">
        <v>10</v>
      </c>
      <c r="K41" s="12">
        <v>15</v>
      </c>
      <c r="L41" s="11"/>
      <c r="M41" s="12"/>
      <c r="N41" s="12"/>
      <c r="O41" s="12"/>
      <c r="P41" s="12"/>
      <c r="Q41" s="35"/>
      <c r="R41" s="98"/>
      <c r="S41" s="12"/>
      <c r="T41" s="12"/>
      <c r="U41" s="12"/>
      <c r="V41" s="12"/>
      <c r="W41" s="35"/>
      <c r="X41" s="100"/>
      <c r="Y41" s="12"/>
      <c r="Z41" s="12"/>
      <c r="AA41" s="12"/>
      <c r="AB41" s="12"/>
      <c r="AC41" s="35"/>
      <c r="AD41" s="98"/>
      <c r="AE41" s="96"/>
      <c r="AF41" s="36"/>
      <c r="AG41" s="36"/>
      <c r="AH41" s="12"/>
      <c r="AI41" s="35"/>
      <c r="AJ41" s="13"/>
      <c r="AK41" s="23"/>
      <c r="AL41" s="12">
        <f>10/15</f>
        <v>0.66666666666666663</v>
      </c>
      <c r="AM41" s="198">
        <v>1</v>
      </c>
      <c r="AN41" s="12"/>
      <c r="AO41" s="35"/>
      <c r="AP41" s="98">
        <v>3</v>
      </c>
      <c r="AQ41" s="12"/>
      <c r="AR41" s="12"/>
      <c r="AS41" s="12"/>
      <c r="AT41" s="12"/>
      <c r="AU41" s="35"/>
      <c r="AV41" s="13"/>
      <c r="AW41" s="373"/>
      <c r="AX41" s="373"/>
      <c r="AY41" s="373"/>
      <c r="AZ41" s="373"/>
      <c r="BA41" s="373"/>
      <c r="BB41" s="373"/>
      <c r="BC41" s="373"/>
      <c r="BD41" s="373"/>
      <c r="BE41" s="373"/>
      <c r="BF41" s="373"/>
      <c r="BG41" s="373"/>
      <c r="BH41" s="373"/>
      <c r="BI41" s="373"/>
      <c r="BJ41" s="373"/>
      <c r="BK41" s="373"/>
      <c r="BL41" s="373"/>
      <c r="BM41" s="373"/>
      <c r="BN41" s="373"/>
      <c r="BO41" s="373"/>
      <c r="BP41" s="373"/>
      <c r="BQ41" s="373"/>
      <c r="BR41" s="373"/>
      <c r="BS41" s="373"/>
      <c r="BT41" s="373"/>
      <c r="BU41" s="373"/>
      <c r="BV41" s="373"/>
      <c r="BW41" s="373"/>
      <c r="BX41" s="373"/>
      <c r="BY41" s="373"/>
      <c r="BZ41" s="373"/>
      <c r="CA41" s="373"/>
      <c r="CB41" s="373"/>
      <c r="CC41" s="373"/>
      <c r="CD41" s="373"/>
      <c r="CE41" s="373"/>
      <c r="CF41" s="373"/>
      <c r="CG41" s="373"/>
      <c r="CH41" s="373"/>
      <c r="CI41" s="373"/>
      <c r="CJ41" s="373"/>
    </row>
    <row r="42" spans="1:88" s="24" customFormat="1" ht="11.25" x14ac:dyDescent="0.2">
      <c r="A42" s="156">
        <v>30</v>
      </c>
      <c r="B42" s="138" t="s">
        <v>101</v>
      </c>
      <c r="C42" s="6">
        <v>0</v>
      </c>
      <c r="D42" s="128">
        <v>1.4</v>
      </c>
      <c r="E42" s="265">
        <f t="shared" si="9"/>
        <v>0.36</v>
      </c>
      <c r="F42" s="235">
        <f t="shared" si="10"/>
        <v>0.72</v>
      </c>
      <c r="G42" s="119">
        <v>3</v>
      </c>
      <c r="H42" s="144">
        <v>18</v>
      </c>
      <c r="I42" s="178">
        <v>9</v>
      </c>
      <c r="J42" s="113">
        <v>9</v>
      </c>
      <c r="K42" s="113"/>
      <c r="L42" s="28"/>
      <c r="M42" s="113"/>
      <c r="N42" s="113"/>
      <c r="O42" s="113"/>
      <c r="P42" s="113"/>
      <c r="Q42" s="110"/>
      <c r="R42" s="112"/>
      <c r="S42" s="113"/>
      <c r="T42" s="113"/>
      <c r="U42" s="113"/>
      <c r="V42" s="113"/>
      <c r="W42" s="110"/>
      <c r="X42" s="111"/>
      <c r="Y42" s="113"/>
      <c r="Z42" s="113"/>
      <c r="AA42" s="113"/>
      <c r="AB42" s="113"/>
      <c r="AC42" s="110"/>
      <c r="AD42" s="112"/>
      <c r="AE42" s="115"/>
      <c r="AF42" s="113"/>
      <c r="AG42" s="113"/>
      <c r="AH42" s="113"/>
      <c r="AI42" s="110"/>
      <c r="AJ42" s="118"/>
      <c r="AK42" s="117">
        <v>0.6</v>
      </c>
      <c r="AL42" s="113">
        <v>0.6</v>
      </c>
      <c r="AM42" s="113"/>
      <c r="AN42" s="113"/>
      <c r="AO42" s="110"/>
      <c r="AP42" s="112">
        <v>3</v>
      </c>
      <c r="AQ42" s="113"/>
      <c r="AR42" s="113"/>
      <c r="AS42" s="113"/>
      <c r="AT42" s="113"/>
      <c r="AU42" s="110"/>
      <c r="AV42" s="118"/>
      <c r="AW42" s="373"/>
      <c r="AX42" s="373"/>
      <c r="AY42" s="373"/>
      <c r="AZ42" s="373"/>
      <c r="BA42" s="373"/>
      <c r="BB42" s="373"/>
      <c r="BC42" s="373"/>
      <c r="BD42" s="373"/>
      <c r="BE42" s="373"/>
      <c r="BF42" s="373"/>
      <c r="BG42" s="373"/>
      <c r="BH42" s="373"/>
      <c r="BI42" s="373"/>
      <c r="BJ42" s="373"/>
      <c r="BK42" s="373"/>
      <c r="BL42" s="373"/>
      <c r="BM42" s="373"/>
      <c r="BN42" s="373"/>
      <c r="BO42" s="373"/>
      <c r="BP42" s="373"/>
      <c r="BQ42" s="373"/>
      <c r="BR42" s="373"/>
      <c r="BS42" s="373"/>
      <c r="BT42" s="373"/>
      <c r="BU42" s="373"/>
      <c r="BV42" s="373"/>
      <c r="BW42" s="373"/>
      <c r="BX42" s="373"/>
      <c r="BY42" s="373"/>
      <c r="BZ42" s="373"/>
      <c r="CA42" s="373"/>
      <c r="CB42" s="373"/>
      <c r="CC42" s="373"/>
      <c r="CD42" s="373"/>
      <c r="CE42" s="373"/>
      <c r="CF42" s="373"/>
      <c r="CG42" s="373"/>
      <c r="CH42" s="373"/>
      <c r="CI42" s="373"/>
      <c r="CJ42" s="373"/>
    </row>
    <row r="43" spans="1:88" s="24" customFormat="1" ht="11.25" x14ac:dyDescent="0.2">
      <c r="A43" s="133">
        <v>31</v>
      </c>
      <c r="B43" s="137" t="s">
        <v>61</v>
      </c>
      <c r="C43" s="6">
        <v>0</v>
      </c>
      <c r="D43" s="94">
        <v>2.2999999999999998</v>
      </c>
      <c r="E43" s="265">
        <f t="shared" si="9"/>
        <v>0.36</v>
      </c>
      <c r="F43" s="235">
        <f t="shared" si="10"/>
        <v>0.72</v>
      </c>
      <c r="G43" s="31">
        <v>3</v>
      </c>
      <c r="H43" s="32">
        <v>18</v>
      </c>
      <c r="I43" s="95">
        <v>9</v>
      </c>
      <c r="J43" s="16">
        <v>9</v>
      </c>
      <c r="K43" s="16"/>
      <c r="L43" s="11"/>
      <c r="M43" s="94"/>
      <c r="N43" s="8"/>
      <c r="O43" s="8"/>
      <c r="P43" s="8"/>
      <c r="Q43" s="91"/>
      <c r="R43" s="102"/>
      <c r="S43" s="95"/>
      <c r="T43" s="16"/>
      <c r="U43" s="16"/>
      <c r="V43" s="16"/>
      <c r="W43" s="35"/>
      <c r="X43" s="13"/>
      <c r="Y43" s="95"/>
      <c r="Z43" s="16"/>
      <c r="AA43" s="16"/>
      <c r="AB43" s="16"/>
      <c r="AC43" s="35"/>
      <c r="AD43" s="98"/>
      <c r="AE43" s="95"/>
      <c r="AF43" s="16"/>
      <c r="AG43" s="16"/>
      <c r="AH43" s="16"/>
      <c r="AI43" s="35"/>
      <c r="AJ43" s="13"/>
      <c r="AK43" s="95">
        <v>0.6</v>
      </c>
      <c r="AL43" s="16">
        <v>0.6</v>
      </c>
      <c r="AM43" s="16"/>
      <c r="AN43" s="16"/>
      <c r="AO43" s="135"/>
      <c r="AP43" s="37">
        <v>3</v>
      </c>
      <c r="AQ43" s="95"/>
      <c r="AR43" s="16"/>
      <c r="AS43" s="16"/>
      <c r="AT43" s="16"/>
      <c r="AU43" s="35"/>
      <c r="AV43" s="13"/>
      <c r="AW43" s="373"/>
      <c r="AX43" s="373"/>
      <c r="AY43" s="373"/>
      <c r="AZ43" s="373"/>
      <c r="BA43" s="373"/>
      <c r="BB43" s="373"/>
      <c r="BC43" s="373"/>
      <c r="BD43" s="373"/>
      <c r="BE43" s="373"/>
      <c r="BF43" s="373"/>
      <c r="BG43" s="373"/>
      <c r="BH43" s="373"/>
      <c r="BI43" s="373"/>
      <c r="BJ43" s="373"/>
      <c r="BK43" s="373"/>
      <c r="BL43" s="373"/>
      <c r="BM43" s="373"/>
      <c r="BN43" s="373"/>
      <c r="BO43" s="373"/>
      <c r="BP43" s="373"/>
      <c r="BQ43" s="373"/>
      <c r="BR43" s="373"/>
      <c r="BS43" s="373"/>
      <c r="BT43" s="373"/>
      <c r="BU43" s="373"/>
      <c r="BV43" s="373"/>
      <c r="BW43" s="373"/>
      <c r="BX43" s="373"/>
      <c r="BY43" s="373"/>
      <c r="BZ43" s="373"/>
      <c r="CA43" s="373"/>
      <c r="CB43" s="373"/>
      <c r="CC43" s="373"/>
      <c r="CD43" s="373"/>
      <c r="CE43" s="373"/>
      <c r="CF43" s="373"/>
      <c r="CG43" s="373"/>
      <c r="CH43" s="373"/>
      <c r="CI43" s="373"/>
      <c r="CJ43" s="373"/>
    </row>
    <row r="44" spans="1:88" s="24" customFormat="1" ht="11.25" x14ac:dyDescent="0.2">
      <c r="A44" s="133">
        <v>32</v>
      </c>
      <c r="B44" s="106" t="s">
        <v>93</v>
      </c>
      <c r="C44" s="6">
        <v>0</v>
      </c>
      <c r="D44" s="94">
        <v>2</v>
      </c>
      <c r="E44" s="265">
        <f t="shared" si="9"/>
        <v>0</v>
      </c>
      <c r="F44" s="235">
        <f t="shared" si="10"/>
        <v>0.36</v>
      </c>
      <c r="G44" s="31">
        <v>2</v>
      </c>
      <c r="H44" s="32">
        <v>9</v>
      </c>
      <c r="I44" s="14"/>
      <c r="J44" s="12">
        <v>9</v>
      </c>
      <c r="K44" s="12" t="s">
        <v>47</v>
      </c>
      <c r="L44" s="11"/>
      <c r="M44" s="10"/>
      <c r="N44" s="10"/>
      <c r="O44" s="10"/>
      <c r="P44" s="10"/>
      <c r="Q44" s="91"/>
      <c r="R44" s="97"/>
      <c r="S44" s="12"/>
      <c r="T44" s="12"/>
      <c r="U44" s="12"/>
      <c r="V44" s="12"/>
      <c r="W44" s="35"/>
      <c r="X44" s="100"/>
      <c r="Y44" s="12"/>
      <c r="Z44" s="12"/>
      <c r="AA44" s="12"/>
      <c r="AB44" s="12"/>
      <c r="AC44" s="35"/>
      <c r="AD44" s="98"/>
      <c r="AE44" s="12"/>
      <c r="AF44" s="12"/>
      <c r="AG44" s="12"/>
      <c r="AH44" s="12"/>
      <c r="AI44" s="35"/>
      <c r="AJ44" s="13"/>
      <c r="AK44" s="14"/>
      <c r="AL44" s="12">
        <v>0.5</v>
      </c>
      <c r="AM44" s="12"/>
      <c r="AN44" s="12"/>
      <c r="AO44" s="15"/>
      <c r="AP44" s="37">
        <v>2</v>
      </c>
      <c r="AQ44" s="12"/>
      <c r="AR44" s="12"/>
      <c r="AS44" s="12"/>
      <c r="AT44" s="12"/>
      <c r="AU44" s="35"/>
      <c r="AV44" s="100"/>
      <c r="AW44" s="373"/>
      <c r="AX44" s="373"/>
      <c r="AY44" s="373"/>
      <c r="AZ44" s="373"/>
      <c r="BA44" s="373"/>
      <c r="BB44" s="373"/>
      <c r="BC44" s="373"/>
      <c r="BD44" s="373"/>
      <c r="BE44" s="373"/>
      <c r="BF44" s="373"/>
      <c r="BG44" s="373"/>
      <c r="BH44" s="373"/>
      <c r="BI44" s="373"/>
      <c r="BJ44" s="373"/>
      <c r="BK44" s="373"/>
      <c r="BL44" s="373"/>
      <c r="BM44" s="373"/>
      <c r="BN44" s="373"/>
      <c r="BO44" s="373"/>
      <c r="BP44" s="373"/>
      <c r="BQ44" s="373"/>
      <c r="BR44" s="373"/>
      <c r="BS44" s="373"/>
      <c r="BT44" s="373"/>
      <c r="BU44" s="373"/>
      <c r="BV44" s="373"/>
      <c r="BW44" s="373"/>
      <c r="BX44" s="373"/>
      <c r="BY44" s="373"/>
      <c r="BZ44" s="373"/>
      <c r="CA44" s="373"/>
      <c r="CB44" s="373"/>
      <c r="CC44" s="373"/>
      <c r="CD44" s="373"/>
      <c r="CE44" s="373"/>
      <c r="CF44" s="373"/>
      <c r="CG44" s="373"/>
      <c r="CH44" s="373"/>
      <c r="CI44" s="373"/>
      <c r="CJ44" s="373"/>
    </row>
    <row r="45" spans="1:88" s="197" customFormat="1" ht="11.25" x14ac:dyDescent="0.2">
      <c r="A45" s="133">
        <v>33</v>
      </c>
      <c r="B45" s="137" t="s">
        <v>100</v>
      </c>
      <c r="C45" s="6">
        <v>1</v>
      </c>
      <c r="D45" s="94">
        <v>1.4</v>
      </c>
      <c r="E45" s="265">
        <f t="shared" si="9"/>
        <v>0.36</v>
      </c>
      <c r="F45" s="235">
        <f t="shared" si="10"/>
        <v>1.08</v>
      </c>
      <c r="G45" s="31">
        <v>3</v>
      </c>
      <c r="H45" s="32">
        <v>27</v>
      </c>
      <c r="I45" s="95">
        <v>9</v>
      </c>
      <c r="J45" s="16">
        <v>18</v>
      </c>
      <c r="K45" s="16"/>
      <c r="L45" s="11"/>
      <c r="M45" s="94"/>
      <c r="N45" s="8"/>
      <c r="O45" s="8"/>
      <c r="P45" s="8"/>
      <c r="Q45" s="91"/>
      <c r="R45" s="102"/>
      <c r="S45" s="95"/>
      <c r="T45" s="16"/>
      <c r="U45" s="16"/>
      <c r="V45" s="16"/>
      <c r="W45" s="35"/>
      <c r="X45" s="13"/>
      <c r="Y45" s="95"/>
      <c r="Z45" s="16"/>
      <c r="AA45" s="16"/>
      <c r="AB45" s="16"/>
      <c r="AC45" s="35"/>
      <c r="AD45" s="98"/>
      <c r="AE45" s="95"/>
      <c r="AF45" s="16"/>
      <c r="AG45" s="16"/>
      <c r="AH45" s="16"/>
      <c r="AI45" s="35"/>
      <c r="AJ45" s="13"/>
      <c r="AK45" s="95">
        <v>0.6</v>
      </c>
      <c r="AL45" s="16">
        <v>1.2</v>
      </c>
      <c r="AM45" s="16"/>
      <c r="AN45" s="16"/>
      <c r="AO45" s="135">
        <v>1</v>
      </c>
      <c r="AP45" s="37">
        <v>3</v>
      </c>
      <c r="AQ45" s="95"/>
      <c r="AR45" s="16"/>
      <c r="AS45" s="16"/>
      <c r="AT45" s="16"/>
      <c r="AU45" s="35"/>
      <c r="AV45" s="13"/>
      <c r="AW45" s="373"/>
      <c r="AX45" s="373"/>
      <c r="AY45" s="373"/>
      <c r="AZ45" s="373"/>
      <c r="BA45" s="373"/>
      <c r="BB45" s="373"/>
      <c r="BC45" s="373"/>
      <c r="BD45" s="373"/>
      <c r="BE45" s="373"/>
      <c r="BF45" s="373"/>
      <c r="BG45" s="373"/>
      <c r="BH45" s="373"/>
      <c r="BI45" s="373"/>
      <c r="BJ45" s="373"/>
      <c r="BK45" s="373"/>
      <c r="BL45" s="373"/>
      <c r="BM45" s="373"/>
      <c r="BN45" s="373"/>
      <c r="BO45" s="373"/>
      <c r="BP45" s="373"/>
      <c r="BQ45" s="373"/>
      <c r="BR45" s="373"/>
      <c r="BS45" s="373"/>
      <c r="BT45" s="373"/>
      <c r="BU45" s="373"/>
      <c r="BV45" s="373"/>
      <c r="BW45" s="373"/>
      <c r="BX45" s="373"/>
      <c r="BY45" s="373"/>
      <c r="BZ45" s="373"/>
      <c r="CA45" s="373"/>
      <c r="CB45" s="373"/>
      <c r="CC45" s="373"/>
      <c r="CD45" s="373"/>
      <c r="CE45" s="373"/>
      <c r="CF45" s="373"/>
      <c r="CG45" s="373"/>
      <c r="CH45" s="373"/>
      <c r="CI45" s="373"/>
      <c r="CJ45" s="373"/>
    </row>
    <row r="46" spans="1:88" s="24" customFormat="1" ht="13.5" customHeight="1" thickBot="1" x14ac:dyDescent="0.25">
      <c r="A46" s="156">
        <v>34</v>
      </c>
      <c r="B46" s="39" t="s">
        <v>87</v>
      </c>
      <c r="C46" s="26">
        <v>0</v>
      </c>
      <c r="D46" s="128">
        <v>2.8</v>
      </c>
      <c r="E46" s="265">
        <f t="shared" si="9"/>
        <v>0.36</v>
      </c>
      <c r="F46" s="235">
        <f t="shared" si="10"/>
        <v>0.72</v>
      </c>
      <c r="G46" s="119">
        <v>4</v>
      </c>
      <c r="H46" s="144">
        <v>18</v>
      </c>
      <c r="I46" s="115">
        <v>9</v>
      </c>
      <c r="J46" s="113">
        <v>9</v>
      </c>
      <c r="K46" s="113" t="s">
        <v>47</v>
      </c>
      <c r="L46" s="28"/>
      <c r="M46" s="27"/>
      <c r="N46" s="27"/>
      <c r="O46" s="27"/>
      <c r="P46" s="27"/>
      <c r="Q46" s="93"/>
      <c r="R46" s="99"/>
      <c r="S46" s="113"/>
      <c r="T46" s="113"/>
      <c r="U46" s="113"/>
      <c r="V46" s="113"/>
      <c r="W46" s="110"/>
      <c r="X46" s="111"/>
      <c r="Y46" s="113"/>
      <c r="Z46" s="113"/>
      <c r="AA46" s="113"/>
      <c r="AB46" s="113"/>
      <c r="AC46" s="110"/>
      <c r="AD46" s="112"/>
      <c r="AE46" s="113"/>
      <c r="AF46" s="113"/>
      <c r="AG46" s="113"/>
      <c r="AH46" s="113"/>
      <c r="AI46" s="110"/>
      <c r="AJ46" s="111"/>
      <c r="AK46" s="115">
        <v>0.6</v>
      </c>
      <c r="AL46" s="113">
        <v>0.6</v>
      </c>
      <c r="AM46" s="113"/>
      <c r="AN46" s="113"/>
      <c r="AO46" s="42"/>
      <c r="AP46" s="41">
        <v>4</v>
      </c>
      <c r="AQ46" s="113"/>
      <c r="AR46" s="113"/>
      <c r="AS46" s="113"/>
      <c r="AT46" s="113"/>
      <c r="AU46" s="110"/>
      <c r="AV46" s="111"/>
      <c r="AW46" s="373"/>
      <c r="AX46" s="373"/>
      <c r="AY46" s="373"/>
      <c r="AZ46" s="373"/>
      <c r="BA46" s="373"/>
      <c r="BB46" s="373"/>
      <c r="BC46" s="373"/>
      <c r="BD46" s="373"/>
      <c r="BE46" s="373"/>
      <c r="BF46" s="373"/>
      <c r="BG46" s="373"/>
      <c r="BH46" s="373"/>
      <c r="BI46" s="373"/>
      <c r="BJ46" s="373"/>
      <c r="BK46" s="373"/>
      <c r="BL46" s="373"/>
      <c r="BM46" s="373"/>
      <c r="BN46" s="373"/>
      <c r="BO46" s="373"/>
      <c r="BP46" s="373"/>
      <c r="BQ46" s="373"/>
      <c r="BR46" s="373"/>
      <c r="BS46" s="373"/>
      <c r="BT46" s="373"/>
      <c r="BU46" s="373"/>
      <c r="BV46" s="373"/>
      <c r="BW46" s="373"/>
      <c r="BX46" s="373"/>
      <c r="BY46" s="373"/>
      <c r="BZ46" s="373"/>
      <c r="CA46" s="373"/>
      <c r="CB46" s="373"/>
      <c r="CC46" s="373"/>
      <c r="CD46" s="373"/>
      <c r="CE46" s="373"/>
      <c r="CF46" s="373"/>
      <c r="CG46" s="373"/>
      <c r="CH46" s="373"/>
      <c r="CI46" s="373"/>
      <c r="CJ46" s="373"/>
    </row>
    <row r="47" spans="1:88" s="24" customFormat="1" ht="13.5" customHeight="1" thickBot="1" x14ac:dyDescent="0.25">
      <c r="A47" s="114" t="s">
        <v>33</v>
      </c>
      <c r="B47" s="116" t="s">
        <v>66</v>
      </c>
      <c r="C47" s="182">
        <f>SUM(C48:C51)</f>
        <v>0</v>
      </c>
      <c r="D47" s="366">
        <f>SUM(D48:D51)</f>
        <v>15</v>
      </c>
      <c r="E47" s="366">
        <f t="shared" ref="E47:H47" si="11">SUM(E48:E51)</f>
        <v>3.36</v>
      </c>
      <c r="F47" s="366">
        <f t="shared" si="11"/>
        <v>7.2</v>
      </c>
      <c r="G47" s="366">
        <f t="shared" si="11"/>
        <v>26</v>
      </c>
      <c r="H47" s="366">
        <f t="shared" si="11"/>
        <v>180</v>
      </c>
      <c r="I47" s="187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373"/>
      <c r="AX47" s="373"/>
      <c r="AY47" s="373"/>
      <c r="AZ47" s="373"/>
      <c r="BA47" s="373"/>
      <c r="BB47" s="373"/>
      <c r="BC47" s="373"/>
      <c r="BD47" s="373"/>
      <c r="BE47" s="373"/>
      <c r="BF47" s="373"/>
      <c r="BG47" s="373"/>
      <c r="BH47" s="373"/>
      <c r="BI47" s="373"/>
      <c r="BJ47" s="373"/>
      <c r="BK47" s="373"/>
      <c r="BL47" s="373"/>
      <c r="BM47" s="373"/>
      <c r="BN47" s="373"/>
      <c r="BO47" s="373"/>
      <c r="BP47" s="373"/>
      <c r="BQ47" s="373"/>
      <c r="BR47" s="373"/>
      <c r="BS47" s="373"/>
      <c r="BT47" s="373"/>
      <c r="BU47" s="373"/>
      <c r="BV47" s="373"/>
      <c r="BW47" s="373"/>
      <c r="BX47" s="373"/>
      <c r="BY47" s="373"/>
      <c r="BZ47" s="373"/>
      <c r="CA47" s="373"/>
      <c r="CB47" s="373"/>
      <c r="CC47" s="373"/>
      <c r="CD47" s="373"/>
      <c r="CE47" s="373"/>
      <c r="CF47" s="373"/>
      <c r="CG47" s="373"/>
      <c r="CH47" s="373"/>
      <c r="CI47" s="373"/>
      <c r="CJ47" s="373"/>
    </row>
    <row r="48" spans="1:88" s="24" customFormat="1" ht="11.25" x14ac:dyDescent="0.2">
      <c r="A48" s="38">
        <v>35</v>
      </c>
      <c r="B48" s="126" t="s">
        <v>34</v>
      </c>
      <c r="C48" s="26">
        <v>0</v>
      </c>
      <c r="D48" s="143">
        <f>ROUND(D77,1)</f>
        <v>0</v>
      </c>
      <c r="E48" s="265">
        <f>IF(ISBLANK(I48),0,I48/25)</f>
        <v>1.8</v>
      </c>
      <c r="F48" s="235">
        <f t="shared" ref="F48" si="12">H48/25</f>
        <v>1.8</v>
      </c>
      <c r="G48" s="131">
        <v>6</v>
      </c>
      <c r="H48" s="40">
        <v>45</v>
      </c>
      <c r="I48" s="125">
        <v>45</v>
      </c>
      <c r="J48" s="27"/>
      <c r="K48" s="27"/>
      <c r="L48" s="28"/>
      <c r="M48" s="27">
        <v>3</v>
      </c>
      <c r="N48" s="27"/>
      <c r="O48" s="27"/>
      <c r="P48" s="27"/>
      <c r="Q48" s="108"/>
      <c r="R48" s="109">
        <v>6</v>
      </c>
      <c r="S48" s="113"/>
      <c r="T48" s="113"/>
      <c r="U48" s="113"/>
      <c r="V48" s="113"/>
      <c r="W48" s="110"/>
      <c r="X48" s="111"/>
      <c r="Y48" s="113"/>
      <c r="Z48" s="113"/>
      <c r="AA48" s="113"/>
      <c r="AB48" s="113"/>
      <c r="AC48" s="110"/>
      <c r="AD48" s="112"/>
      <c r="AE48" s="113"/>
      <c r="AF48" s="113"/>
      <c r="AG48" s="113"/>
      <c r="AH48" s="113"/>
      <c r="AI48" s="110"/>
      <c r="AJ48" s="111"/>
      <c r="AK48" s="113"/>
      <c r="AL48" s="113"/>
      <c r="AM48" s="113"/>
      <c r="AN48" s="113"/>
      <c r="AO48" s="110"/>
      <c r="AP48" s="112"/>
      <c r="AQ48" s="113"/>
      <c r="AR48" s="113"/>
      <c r="AS48" s="113"/>
      <c r="AT48" s="113"/>
      <c r="AU48" s="110"/>
      <c r="AV48" s="111"/>
      <c r="AW48" s="373"/>
      <c r="AX48" s="373"/>
      <c r="AY48" s="373"/>
      <c r="AZ48" s="373"/>
      <c r="BA48" s="373"/>
      <c r="BB48" s="373"/>
      <c r="BC48" s="373"/>
      <c r="BD48" s="373"/>
      <c r="BE48" s="373"/>
      <c r="BF48" s="373"/>
      <c r="BG48" s="373"/>
      <c r="BH48" s="373"/>
      <c r="BI48" s="373"/>
      <c r="BJ48" s="373"/>
      <c r="BK48" s="373"/>
      <c r="BL48" s="373"/>
      <c r="BM48" s="373"/>
      <c r="BN48" s="373"/>
      <c r="BO48" s="373"/>
      <c r="BP48" s="373"/>
      <c r="BQ48" s="373"/>
      <c r="BR48" s="373"/>
      <c r="BS48" s="373"/>
      <c r="BT48" s="373"/>
      <c r="BU48" s="373"/>
      <c r="BV48" s="373"/>
      <c r="BW48" s="373"/>
      <c r="BX48" s="373"/>
      <c r="BY48" s="373"/>
      <c r="BZ48" s="373"/>
      <c r="CA48" s="373"/>
      <c r="CB48" s="373"/>
      <c r="CC48" s="373"/>
      <c r="CD48" s="373"/>
      <c r="CE48" s="373"/>
      <c r="CF48" s="373"/>
      <c r="CG48" s="373"/>
      <c r="CH48" s="373"/>
      <c r="CI48" s="373"/>
      <c r="CJ48" s="373"/>
    </row>
    <row r="49" spans="1:88" s="24" customFormat="1" ht="11.25" x14ac:dyDescent="0.2">
      <c r="A49" s="30">
        <v>36</v>
      </c>
      <c r="B49" s="92" t="s">
        <v>35</v>
      </c>
      <c r="C49" s="6">
        <v>0</v>
      </c>
      <c r="D49" s="142">
        <f>ROUND(D82,1)</f>
        <v>6</v>
      </c>
      <c r="E49" s="265">
        <f t="shared" ref="E49:E51" si="13">IF(ISBLANK(I49),0,I49/25)</f>
        <v>0</v>
      </c>
      <c r="F49" s="235">
        <f t="shared" ref="F49:F51" si="14">H49/25</f>
        <v>1.8</v>
      </c>
      <c r="G49" s="130">
        <v>6</v>
      </c>
      <c r="H49" s="21">
        <v>45</v>
      </c>
      <c r="I49" s="9"/>
      <c r="J49" s="10">
        <v>15</v>
      </c>
      <c r="K49" s="10">
        <v>30</v>
      </c>
      <c r="L49" s="11"/>
      <c r="M49" s="10"/>
      <c r="N49" s="10"/>
      <c r="O49" s="10"/>
      <c r="P49" s="10"/>
      <c r="Q49" s="91"/>
      <c r="R49" s="103"/>
      <c r="S49" s="12"/>
      <c r="T49" s="12">
        <v>1</v>
      </c>
      <c r="U49" s="12">
        <v>2</v>
      </c>
      <c r="V49" s="12"/>
      <c r="W49" s="35"/>
      <c r="X49" s="100">
        <v>6</v>
      </c>
      <c r="Y49" s="12"/>
      <c r="Z49" s="12"/>
      <c r="AA49" s="12"/>
      <c r="AB49" s="12"/>
      <c r="AC49" s="35"/>
      <c r="AD49" s="98"/>
      <c r="AE49" s="12"/>
      <c r="AF49" s="12"/>
      <c r="AG49" s="12"/>
      <c r="AH49" s="12"/>
      <c r="AI49" s="35"/>
      <c r="AJ49" s="100"/>
      <c r="AK49" s="12"/>
      <c r="AL49" s="12"/>
      <c r="AM49" s="12"/>
      <c r="AN49" s="12"/>
      <c r="AO49" s="35"/>
      <c r="AP49" s="98"/>
      <c r="AQ49" s="12"/>
      <c r="AR49" s="12"/>
      <c r="AS49" s="12"/>
      <c r="AT49" s="12"/>
      <c r="AU49" s="35"/>
      <c r="AV49" s="100"/>
      <c r="AW49" s="373"/>
      <c r="AX49" s="373"/>
      <c r="AY49" s="373"/>
      <c r="AZ49" s="373"/>
      <c r="BA49" s="373"/>
      <c r="BB49" s="373"/>
      <c r="BC49" s="373"/>
      <c r="BD49" s="373"/>
      <c r="BE49" s="373"/>
      <c r="BF49" s="373"/>
      <c r="BG49" s="373"/>
      <c r="BH49" s="373"/>
      <c r="BI49" s="373"/>
      <c r="BJ49" s="373"/>
      <c r="BK49" s="373"/>
      <c r="BL49" s="373"/>
      <c r="BM49" s="373"/>
      <c r="BN49" s="373"/>
      <c r="BO49" s="373"/>
      <c r="BP49" s="373"/>
      <c r="BQ49" s="373"/>
      <c r="BR49" s="373"/>
      <c r="BS49" s="373"/>
      <c r="BT49" s="373"/>
      <c r="BU49" s="373"/>
      <c r="BV49" s="373"/>
      <c r="BW49" s="373"/>
      <c r="BX49" s="373"/>
      <c r="BY49" s="373"/>
      <c r="BZ49" s="373"/>
      <c r="CA49" s="373"/>
      <c r="CB49" s="373"/>
      <c r="CC49" s="373"/>
      <c r="CD49" s="373"/>
      <c r="CE49" s="373"/>
      <c r="CF49" s="373"/>
      <c r="CG49" s="373"/>
      <c r="CH49" s="373"/>
      <c r="CI49" s="373"/>
      <c r="CJ49" s="373"/>
    </row>
    <row r="50" spans="1:88" s="24" customFormat="1" ht="11.25" x14ac:dyDescent="0.2">
      <c r="A50" s="30">
        <v>37</v>
      </c>
      <c r="B50" s="92" t="s">
        <v>36</v>
      </c>
      <c r="C50" s="6">
        <v>0</v>
      </c>
      <c r="D50" s="142">
        <f>ROUND(D87,1)</f>
        <v>3</v>
      </c>
      <c r="E50" s="265">
        <f t="shared" si="13"/>
        <v>0.96</v>
      </c>
      <c r="F50" s="235">
        <f t="shared" si="14"/>
        <v>1.8</v>
      </c>
      <c r="G50" s="130">
        <v>6</v>
      </c>
      <c r="H50" s="21">
        <v>45</v>
      </c>
      <c r="I50" s="9">
        <v>24</v>
      </c>
      <c r="J50" s="10">
        <v>21</v>
      </c>
      <c r="K50" s="10"/>
      <c r="L50" s="11"/>
      <c r="M50" s="10"/>
      <c r="N50" s="10"/>
      <c r="O50" s="10"/>
      <c r="P50" s="10"/>
      <c r="Q50" s="91"/>
      <c r="R50" s="103"/>
      <c r="S50" s="12"/>
      <c r="T50" s="12"/>
      <c r="U50" s="12"/>
      <c r="V50" s="12"/>
      <c r="W50" s="35"/>
      <c r="X50" s="100"/>
      <c r="Y50" s="12">
        <f>24/15</f>
        <v>1.6</v>
      </c>
      <c r="Z50" s="12">
        <f>21/15</f>
        <v>1.4</v>
      </c>
      <c r="AA50" s="12"/>
      <c r="AB50" s="12"/>
      <c r="AC50" s="35"/>
      <c r="AD50" s="98">
        <v>6</v>
      </c>
      <c r="AE50" s="12"/>
      <c r="AF50" s="12"/>
      <c r="AG50" s="12"/>
      <c r="AH50" s="12"/>
      <c r="AI50" s="35"/>
      <c r="AJ50" s="100"/>
      <c r="AK50" s="12"/>
      <c r="AL50" s="12"/>
      <c r="AM50" s="12"/>
      <c r="AN50" s="12"/>
      <c r="AO50" s="35"/>
      <c r="AP50" s="98"/>
      <c r="AQ50" s="12"/>
      <c r="AR50" s="12"/>
      <c r="AS50" s="12"/>
      <c r="AT50" s="12"/>
      <c r="AU50" s="35"/>
      <c r="AV50" s="100"/>
      <c r="AW50" s="373"/>
      <c r="AX50" s="373"/>
      <c r="AY50" s="373"/>
      <c r="AZ50" s="373"/>
      <c r="BA50" s="373"/>
      <c r="BB50" s="373"/>
      <c r="BC50" s="373"/>
      <c r="BD50" s="373"/>
      <c r="BE50" s="373"/>
      <c r="BF50" s="373"/>
      <c r="BG50" s="373"/>
      <c r="BH50" s="373"/>
      <c r="BI50" s="373"/>
      <c r="BJ50" s="373"/>
      <c r="BK50" s="373"/>
      <c r="BL50" s="373"/>
      <c r="BM50" s="373"/>
      <c r="BN50" s="373"/>
      <c r="BO50" s="373"/>
      <c r="BP50" s="373"/>
      <c r="BQ50" s="373"/>
      <c r="BR50" s="373"/>
      <c r="BS50" s="373"/>
      <c r="BT50" s="373"/>
      <c r="BU50" s="373"/>
      <c r="BV50" s="373"/>
      <c r="BW50" s="373"/>
      <c r="BX50" s="373"/>
      <c r="BY50" s="373"/>
      <c r="BZ50" s="373"/>
      <c r="CA50" s="373"/>
      <c r="CB50" s="373"/>
      <c r="CC50" s="373"/>
      <c r="CD50" s="373"/>
      <c r="CE50" s="373"/>
      <c r="CF50" s="373"/>
      <c r="CG50" s="373"/>
      <c r="CH50" s="373"/>
      <c r="CI50" s="373"/>
      <c r="CJ50" s="373"/>
    </row>
    <row r="51" spans="1:88" s="24" customFormat="1" ht="12" thickBot="1" x14ac:dyDescent="0.25">
      <c r="A51" s="38">
        <v>38</v>
      </c>
      <c r="B51" s="92" t="s">
        <v>37</v>
      </c>
      <c r="C51" s="6">
        <v>0</v>
      </c>
      <c r="D51" s="142">
        <f>ROUND(D92,1)</f>
        <v>6</v>
      </c>
      <c r="E51" s="265">
        <f t="shared" si="13"/>
        <v>0.6</v>
      </c>
      <c r="F51" s="235">
        <f t="shared" si="14"/>
        <v>1.8</v>
      </c>
      <c r="G51" s="130">
        <v>8</v>
      </c>
      <c r="H51" s="21">
        <v>45</v>
      </c>
      <c r="I51" s="9">
        <v>15</v>
      </c>
      <c r="J51" s="10">
        <v>30</v>
      </c>
      <c r="K51" s="10"/>
      <c r="L51" s="11"/>
      <c r="M51" s="10"/>
      <c r="N51" s="10"/>
      <c r="O51" s="10"/>
      <c r="P51" s="10"/>
      <c r="Q51" s="91"/>
      <c r="R51" s="103"/>
      <c r="S51" s="12"/>
      <c r="T51" s="12"/>
      <c r="U51" s="12"/>
      <c r="V51" s="12"/>
      <c r="W51" s="35"/>
      <c r="X51" s="100"/>
      <c r="Y51" s="12"/>
      <c r="Z51" s="12"/>
      <c r="AA51" s="12"/>
      <c r="AB51" s="12"/>
      <c r="AC51" s="35"/>
      <c r="AD51" s="98"/>
      <c r="AE51" s="12">
        <v>1</v>
      </c>
      <c r="AF51" s="12">
        <v>2</v>
      </c>
      <c r="AG51" s="12"/>
      <c r="AH51" s="12"/>
      <c r="AI51" s="35"/>
      <c r="AJ51" s="100">
        <v>8</v>
      </c>
      <c r="AK51" s="12"/>
      <c r="AL51" s="12"/>
      <c r="AM51" s="12"/>
      <c r="AN51" s="12"/>
      <c r="AO51" s="35"/>
      <c r="AP51" s="98"/>
      <c r="AQ51" s="12"/>
      <c r="AR51" s="12"/>
      <c r="AS51" s="12"/>
      <c r="AT51" s="12"/>
      <c r="AU51" s="35"/>
      <c r="AV51" s="100"/>
      <c r="AW51" s="373"/>
      <c r="AX51" s="373"/>
      <c r="AY51" s="373"/>
      <c r="AZ51" s="373"/>
      <c r="BA51" s="373"/>
      <c r="BB51" s="373"/>
      <c r="BC51" s="373"/>
      <c r="BD51" s="373"/>
      <c r="BE51" s="373"/>
      <c r="BF51" s="373"/>
      <c r="BG51" s="373"/>
      <c r="BH51" s="373"/>
      <c r="BI51" s="373"/>
      <c r="BJ51" s="373"/>
      <c r="BK51" s="373"/>
      <c r="BL51" s="373"/>
      <c r="BM51" s="373"/>
      <c r="BN51" s="373"/>
      <c r="BO51" s="373"/>
      <c r="BP51" s="373"/>
      <c r="BQ51" s="373"/>
      <c r="BR51" s="373"/>
      <c r="BS51" s="373"/>
      <c r="BT51" s="373"/>
      <c r="BU51" s="373"/>
      <c r="BV51" s="373"/>
      <c r="BW51" s="373"/>
      <c r="BX51" s="373"/>
      <c r="BY51" s="373"/>
      <c r="BZ51" s="373"/>
      <c r="CA51" s="373"/>
      <c r="CB51" s="373"/>
      <c r="CC51" s="373"/>
      <c r="CD51" s="373"/>
      <c r="CE51" s="373"/>
      <c r="CF51" s="373"/>
      <c r="CG51" s="373"/>
      <c r="CH51" s="373"/>
      <c r="CI51" s="373"/>
      <c r="CJ51" s="373"/>
    </row>
    <row r="52" spans="1:88" s="54" customFormat="1" ht="11.25" x14ac:dyDescent="0.2">
      <c r="A52" s="338" t="s">
        <v>50</v>
      </c>
      <c r="B52" s="262" t="s">
        <v>136</v>
      </c>
      <c r="C52" s="339">
        <f>SUM(C53)</f>
        <v>1</v>
      </c>
      <c r="D52" s="340">
        <f>SUM(D53)</f>
        <v>32.6</v>
      </c>
      <c r="E52" s="340">
        <f>SUM(E53)</f>
        <v>0</v>
      </c>
      <c r="F52" s="340">
        <f t="shared" ref="F52:H52" si="15">SUM(F53)</f>
        <v>32.6</v>
      </c>
      <c r="G52" s="340">
        <f t="shared" si="15"/>
        <v>33</v>
      </c>
      <c r="H52" s="340">
        <f t="shared" si="15"/>
        <v>0</v>
      </c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41"/>
      <c r="AH52" s="341"/>
      <c r="AI52" s="341"/>
      <c r="AJ52" s="341"/>
      <c r="AK52" s="341"/>
      <c r="AL52" s="341"/>
      <c r="AM52" s="341"/>
      <c r="AN52" s="341"/>
      <c r="AO52" s="341"/>
      <c r="AP52" s="341"/>
      <c r="AQ52" s="341"/>
      <c r="AR52" s="341"/>
      <c r="AS52" s="341"/>
      <c r="AT52" s="341"/>
      <c r="AU52" s="341"/>
      <c r="AV52" s="341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375"/>
      <c r="BS52" s="375"/>
      <c r="BT52" s="375"/>
      <c r="BU52" s="375"/>
      <c r="BV52" s="375"/>
      <c r="BW52" s="375"/>
      <c r="BX52" s="375"/>
      <c r="BY52" s="375"/>
      <c r="BZ52" s="375"/>
      <c r="CA52" s="375"/>
      <c r="CB52" s="375"/>
      <c r="CC52" s="375"/>
      <c r="CD52" s="375"/>
      <c r="CE52" s="375"/>
      <c r="CF52" s="375"/>
      <c r="CG52" s="375"/>
      <c r="CH52" s="375"/>
      <c r="CI52" s="375"/>
      <c r="CJ52" s="375"/>
    </row>
    <row r="53" spans="1:88" ht="13.5" thickBot="1" x14ac:dyDescent="0.25">
      <c r="A53" s="38">
        <v>39</v>
      </c>
      <c r="B53" s="342" t="s">
        <v>136</v>
      </c>
      <c r="C53" s="343">
        <v>1</v>
      </c>
      <c r="D53" s="344">
        <v>32.6</v>
      </c>
      <c r="E53" s="345">
        <v>0</v>
      </c>
      <c r="F53" s="158">
        <v>32.6</v>
      </c>
      <c r="G53" s="34">
        <v>33</v>
      </c>
      <c r="H53" s="346"/>
      <c r="I53" s="347"/>
      <c r="J53" s="348"/>
      <c r="K53" s="348"/>
      <c r="L53" s="349"/>
      <c r="M53" s="350"/>
      <c r="N53" s="351"/>
      <c r="O53" s="351"/>
      <c r="P53" s="351"/>
      <c r="Q53" s="352"/>
      <c r="R53" s="353"/>
      <c r="S53" s="350"/>
      <c r="T53" s="351"/>
      <c r="U53" s="351"/>
      <c r="V53" s="351"/>
      <c r="W53" s="352"/>
      <c r="X53" s="354"/>
      <c r="Y53" s="350"/>
      <c r="Z53" s="351"/>
      <c r="AA53" s="351"/>
      <c r="AB53" s="351"/>
      <c r="AC53" s="352"/>
      <c r="AD53" s="355"/>
      <c r="AE53" s="350"/>
      <c r="AF53" s="351"/>
      <c r="AG53" s="351"/>
      <c r="AH53" s="351"/>
      <c r="AI53" s="352"/>
      <c r="AJ53" s="356"/>
      <c r="AK53" s="350"/>
      <c r="AL53" s="351"/>
      <c r="AM53" s="351"/>
      <c r="AN53" s="351"/>
      <c r="AO53" s="352"/>
      <c r="AP53" s="355">
        <v>7</v>
      </c>
      <c r="AQ53" s="350"/>
      <c r="AR53" s="351"/>
      <c r="AS53" s="351"/>
      <c r="AT53" s="351"/>
      <c r="AU53" s="352">
        <v>1</v>
      </c>
      <c r="AV53" s="356">
        <v>26</v>
      </c>
    </row>
    <row r="54" spans="1:88" ht="13.5" thickBot="1" x14ac:dyDescent="0.25">
      <c r="A54" s="357" t="s">
        <v>137</v>
      </c>
      <c r="B54" s="263" t="s">
        <v>133</v>
      </c>
      <c r="C54" s="358">
        <f>SUM(C55)</f>
        <v>1</v>
      </c>
      <c r="D54" s="359">
        <f>SUM(D55)</f>
        <v>8.6</v>
      </c>
      <c r="E54" s="359">
        <f>SUM(E55)</f>
        <v>1</v>
      </c>
      <c r="F54" s="359">
        <f t="shared" ref="F54:H54" si="16">SUM(F55)</f>
        <v>2</v>
      </c>
      <c r="G54" s="359">
        <f t="shared" si="16"/>
        <v>10</v>
      </c>
      <c r="H54" s="359">
        <f t="shared" si="16"/>
        <v>50</v>
      </c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</row>
    <row r="55" spans="1:88" ht="13.5" thickBot="1" x14ac:dyDescent="0.25">
      <c r="A55" s="133">
        <v>40</v>
      </c>
      <c r="B55" s="360" t="s">
        <v>112</v>
      </c>
      <c r="C55" s="361">
        <v>1</v>
      </c>
      <c r="D55" s="362">
        <v>8.6</v>
      </c>
      <c r="E55" s="363">
        <f>50/2/25</f>
        <v>1</v>
      </c>
      <c r="F55" s="364">
        <f>50/25</f>
        <v>2</v>
      </c>
      <c r="G55" s="350">
        <v>10</v>
      </c>
      <c r="H55" s="365">
        <v>50</v>
      </c>
      <c r="I55" s="350"/>
      <c r="J55" s="351"/>
      <c r="K55" s="351"/>
      <c r="L55" s="364">
        <v>50</v>
      </c>
      <c r="M55" s="350"/>
      <c r="N55" s="351"/>
      <c r="O55" s="351"/>
      <c r="P55" s="351"/>
      <c r="Q55" s="352"/>
      <c r="R55" s="355"/>
      <c r="S55" s="350"/>
      <c r="T55" s="351"/>
      <c r="U55" s="351"/>
      <c r="V55" s="351"/>
      <c r="W55" s="352"/>
      <c r="X55" s="356"/>
      <c r="Y55" s="350"/>
      <c r="Z55" s="351"/>
      <c r="AA55" s="351"/>
      <c r="AB55" s="351"/>
      <c r="AC55" s="352"/>
      <c r="AD55" s="355"/>
      <c r="AE55" s="350"/>
      <c r="AF55" s="351"/>
      <c r="AG55" s="351"/>
      <c r="AH55" s="351"/>
      <c r="AI55" s="352"/>
      <c r="AJ55" s="356"/>
      <c r="AK55" s="350"/>
      <c r="AL55" s="351"/>
      <c r="AM55" s="351"/>
      <c r="AN55" s="351">
        <f>20/15</f>
        <v>1.3333333333333333</v>
      </c>
      <c r="AO55" s="352"/>
      <c r="AP55" s="355">
        <v>3</v>
      </c>
      <c r="AQ55" s="350"/>
      <c r="AR55" s="351"/>
      <c r="AS55" s="351"/>
      <c r="AT55" s="351">
        <v>2</v>
      </c>
      <c r="AU55" s="352">
        <v>1</v>
      </c>
      <c r="AV55" s="356">
        <v>7</v>
      </c>
    </row>
    <row r="56" spans="1:88" x14ac:dyDescent="0.2">
      <c r="A56" s="17"/>
      <c r="B56" s="18" t="s">
        <v>51</v>
      </c>
      <c r="C56" s="43"/>
      <c r="D56" s="43"/>
      <c r="E56" s="43"/>
      <c r="F56" s="43"/>
      <c r="G56" s="132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 t="s">
        <v>38</v>
      </c>
      <c r="AT56" s="29"/>
      <c r="AU56" s="29"/>
      <c r="AV56" s="29"/>
    </row>
    <row r="57" spans="1:88" x14ac:dyDescent="0.2">
      <c r="A57" s="44"/>
      <c r="B57" s="45"/>
      <c r="C57" s="160">
        <f>C52+C47+C35+C26+C17+C9+C54</f>
        <v>15</v>
      </c>
      <c r="D57" s="160">
        <f>D53+D47+D35+D26+D17+D9+D54</f>
        <v>106.19999999999999</v>
      </c>
      <c r="E57" s="160">
        <f t="shared" ref="E57:H57" si="17">E53+E47+E35+E26+E17+E9+E54</f>
        <v>15.399999999999999</v>
      </c>
      <c r="F57" s="160">
        <f t="shared" si="17"/>
        <v>73.12</v>
      </c>
      <c r="G57" s="160">
        <f t="shared" si="17"/>
        <v>182</v>
      </c>
      <c r="H57" s="160">
        <f t="shared" si="17"/>
        <v>1013</v>
      </c>
      <c r="I57" s="46">
        <f t="shared" ref="I57:AV57" si="18">SUM(I10:I55)</f>
        <v>379</v>
      </c>
      <c r="J57" s="46">
        <f t="shared" si="18"/>
        <v>443</v>
      </c>
      <c r="K57" s="46">
        <f t="shared" si="18"/>
        <v>93</v>
      </c>
      <c r="L57" s="46">
        <f t="shared" si="18"/>
        <v>98</v>
      </c>
      <c r="M57" s="46">
        <f t="shared" si="18"/>
        <v>7.3999999999999995</v>
      </c>
      <c r="N57" s="46">
        <f t="shared" si="18"/>
        <v>6.1</v>
      </c>
      <c r="O57" s="46">
        <f t="shared" si="18"/>
        <v>1</v>
      </c>
      <c r="P57" s="46">
        <f t="shared" si="18"/>
        <v>2.2000000000000002</v>
      </c>
      <c r="Q57" s="46">
        <f t="shared" si="18"/>
        <v>2</v>
      </c>
      <c r="R57" s="127">
        <f t="shared" si="18"/>
        <v>30.5</v>
      </c>
      <c r="S57" s="46">
        <f t="shared" si="18"/>
        <v>4.83</v>
      </c>
      <c r="T57" s="46">
        <f t="shared" si="18"/>
        <v>5.6</v>
      </c>
      <c r="U57" s="46">
        <f t="shared" si="18"/>
        <v>2</v>
      </c>
      <c r="V57" s="46">
        <f t="shared" si="18"/>
        <v>1</v>
      </c>
      <c r="W57" s="46">
        <f t="shared" si="18"/>
        <v>4</v>
      </c>
      <c r="X57" s="127">
        <f t="shared" si="18"/>
        <v>29.5</v>
      </c>
      <c r="Y57" s="46">
        <f t="shared" si="18"/>
        <v>6.8000000000000007</v>
      </c>
      <c r="Z57" s="46">
        <f t="shared" si="18"/>
        <v>7.4</v>
      </c>
      <c r="AA57" s="46">
        <f t="shared" si="18"/>
        <v>1.2</v>
      </c>
      <c r="AB57" s="46">
        <f t="shared" si="18"/>
        <v>0</v>
      </c>
      <c r="AC57" s="46">
        <f t="shared" si="18"/>
        <v>4</v>
      </c>
      <c r="AD57" s="127">
        <f t="shared" si="18"/>
        <v>30.5</v>
      </c>
      <c r="AE57" s="46">
        <f t="shared" si="18"/>
        <v>3.9400000000000004</v>
      </c>
      <c r="AF57" s="46">
        <f t="shared" si="18"/>
        <v>6.7399999999999993</v>
      </c>
      <c r="AG57" s="46">
        <f t="shared" si="18"/>
        <v>1</v>
      </c>
      <c r="AH57" s="46">
        <f t="shared" si="18"/>
        <v>0</v>
      </c>
      <c r="AI57" s="46">
        <f t="shared" si="18"/>
        <v>2</v>
      </c>
      <c r="AJ57" s="127">
        <f t="shared" si="18"/>
        <v>28.5</v>
      </c>
      <c r="AK57" s="127">
        <f t="shared" si="18"/>
        <v>2.4</v>
      </c>
      <c r="AL57" s="46">
        <f t="shared" si="18"/>
        <v>5.3666666666666663</v>
      </c>
      <c r="AM57" s="46">
        <f t="shared" si="18"/>
        <v>1</v>
      </c>
      <c r="AN57" s="46">
        <f t="shared" si="18"/>
        <v>1.3333333333333333</v>
      </c>
      <c r="AO57" s="46">
        <f t="shared" si="18"/>
        <v>1</v>
      </c>
      <c r="AP57" s="127">
        <f t="shared" si="18"/>
        <v>30</v>
      </c>
      <c r="AQ57" s="46">
        <f t="shared" si="18"/>
        <v>0</v>
      </c>
      <c r="AR57" s="46">
        <f t="shared" si="18"/>
        <v>0</v>
      </c>
      <c r="AS57" s="46">
        <f t="shared" si="18"/>
        <v>0</v>
      </c>
      <c r="AT57" s="46">
        <f t="shared" si="18"/>
        <v>2</v>
      </c>
      <c r="AU57" s="46">
        <f t="shared" si="18"/>
        <v>2</v>
      </c>
      <c r="AV57" s="46">
        <f t="shared" si="18"/>
        <v>33</v>
      </c>
    </row>
    <row r="58" spans="1:88" ht="13.5" thickBot="1" x14ac:dyDescent="0.25">
      <c r="A58" s="47"/>
      <c r="B58" s="48" t="s">
        <v>39</v>
      </c>
      <c r="C58" s="49"/>
      <c r="D58" s="49"/>
      <c r="E58" s="49"/>
      <c r="F58" s="49"/>
      <c r="G58" s="49"/>
      <c r="H58" s="50"/>
      <c r="I58" s="49"/>
      <c r="J58" s="49"/>
      <c r="K58" s="49"/>
      <c r="L58" s="51"/>
      <c r="M58" s="410">
        <f>SUM(M57:P57)</f>
        <v>16.7</v>
      </c>
      <c r="N58" s="411"/>
      <c r="O58" s="411"/>
      <c r="P58" s="411"/>
      <c r="Q58" s="411"/>
      <c r="R58" s="412"/>
      <c r="S58" s="410">
        <f>SUM(S57:V57)</f>
        <v>13.43</v>
      </c>
      <c r="T58" s="411"/>
      <c r="U58" s="411"/>
      <c r="V58" s="411"/>
      <c r="W58" s="411"/>
      <c r="X58" s="412"/>
      <c r="Y58" s="410">
        <f>SUM(Y57:AB57)</f>
        <v>15.4</v>
      </c>
      <c r="Z58" s="411"/>
      <c r="AA58" s="411"/>
      <c r="AB58" s="411"/>
      <c r="AC58" s="411"/>
      <c r="AD58" s="412"/>
      <c r="AE58" s="410">
        <f>SUM(AE57:AH57)</f>
        <v>11.68</v>
      </c>
      <c r="AF58" s="411"/>
      <c r="AG58" s="411"/>
      <c r="AH58" s="411"/>
      <c r="AI58" s="411"/>
      <c r="AJ58" s="412"/>
      <c r="AK58" s="410">
        <f>SUM(AK57:AN57)</f>
        <v>10.1</v>
      </c>
      <c r="AL58" s="411"/>
      <c r="AM58" s="411"/>
      <c r="AN58" s="411"/>
      <c r="AO58" s="411"/>
      <c r="AP58" s="412"/>
      <c r="AQ58" s="410">
        <f>SUM(AQ57:AT57)</f>
        <v>2</v>
      </c>
      <c r="AR58" s="411"/>
      <c r="AS58" s="411"/>
      <c r="AT58" s="411"/>
      <c r="AU58" s="411"/>
      <c r="AV58" s="412"/>
    </row>
    <row r="59" spans="1:88" ht="13.5" thickTop="1" x14ac:dyDescent="0.2">
      <c r="B59" s="33"/>
      <c r="C59" s="53"/>
      <c r="D59" s="19"/>
      <c r="E59" s="19"/>
      <c r="F59" s="19"/>
      <c r="G59" s="19"/>
      <c r="H59" s="54"/>
      <c r="I59" s="54"/>
      <c r="J59" s="19"/>
      <c r="K59" s="19"/>
      <c r="L59" s="19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101"/>
      <c r="AD59" s="55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101"/>
      <c r="AP59" s="55"/>
      <c r="AQ59" s="174"/>
      <c r="AR59" s="54"/>
      <c r="AS59" s="54"/>
      <c r="AT59" s="54"/>
      <c r="AU59" s="54"/>
      <c r="AV59" s="54"/>
    </row>
    <row r="60" spans="1:88" x14ac:dyDescent="0.2">
      <c r="B60" s="33"/>
      <c r="C60" s="56"/>
      <c r="D60" s="57"/>
      <c r="E60" s="57"/>
      <c r="F60" s="57"/>
      <c r="G60" s="57"/>
      <c r="H60" s="57"/>
      <c r="I60" s="189"/>
      <c r="J60" s="57"/>
      <c r="K60" s="57"/>
      <c r="L60" s="57"/>
      <c r="M60" s="58" t="s">
        <v>40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9"/>
      <c r="AE60" s="54"/>
      <c r="AF60" s="54"/>
      <c r="AG60" s="54"/>
      <c r="AH60" s="54"/>
      <c r="AI60" s="54"/>
      <c r="AJ60" s="54"/>
      <c r="AK60" s="57"/>
      <c r="AL60" s="54"/>
      <c r="AM60" s="54"/>
      <c r="AN60" s="54"/>
      <c r="AO60" s="54"/>
      <c r="AP60" s="55"/>
      <c r="AQ60" s="60" t="s">
        <v>41</v>
      </c>
      <c r="AR60" s="174"/>
      <c r="AS60" s="54"/>
      <c r="AT60" s="54"/>
      <c r="AU60" s="54"/>
      <c r="AV60" s="54"/>
    </row>
    <row r="61" spans="1:88" ht="13.5" thickBot="1" x14ac:dyDescent="0.25">
      <c r="B61" s="33"/>
      <c r="C61" s="61" t="s">
        <v>42</v>
      </c>
      <c r="D61" s="62"/>
      <c r="E61" s="62"/>
      <c r="F61" s="62"/>
      <c r="G61" s="62"/>
      <c r="H61" s="62"/>
      <c r="I61" s="190"/>
      <c r="J61" s="63" t="s">
        <v>43</v>
      </c>
      <c r="K61" s="64"/>
      <c r="L61" s="64"/>
      <c r="M61" s="62"/>
      <c r="N61" s="191"/>
      <c r="O61" s="65" t="s">
        <v>44</v>
      </c>
      <c r="P61" s="66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8"/>
      <c r="AD61" s="68"/>
      <c r="AE61" s="69" t="s">
        <v>45</v>
      </c>
      <c r="AF61" s="69"/>
      <c r="AG61" s="69"/>
      <c r="AH61" s="70"/>
      <c r="AI61" s="70"/>
      <c r="AJ61" s="396">
        <v>44835</v>
      </c>
      <c r="AK61" s="397"/>
      <c r="AL61" s="397"/>
      <c r="AM61" s="70"/>
      <c r="AN61" s="70"/>
      <c r="AO61" s="70"/>
      <c r="AP61" s="71"/>
      <c r="AQ61" s="60" t="s">
        <v>88</v>
      </c>
      <c r="AR61" s="54"/>
      <c r="AS61" s="54"/>
      <c r="AT61" s="54"/>
      <c r="AU61" s="54"/>
      <c r="AV61" s="54"/>
    </row>
    <row r="62" spans="1:88" x14ac:dyDescent="0.2">
      <c r="B62" s="33"/>
      <c r="C62" s="72"/>
      <c r="D62" s="73"/>
      <c r="E62" s="73"/>
      <c r="F62" s="73"/>
      <c r="G62" s="73"/>
      <c r="H62" s="73"/>
      <c r="I62" s="74"/>
      <c r="J62" s="75"/>
      <c r="K62" s="75"/>
      <c r="L62" s="75"/>
      <c r="M62" s="73"/>
      <c r="N62" s="192"/>
      <c r="O62" s="399" t="s">
        <v>54</v>
      </c>
      <c r="P62" s="400"/>
      <c r="Q62" s="400"/>
      <c r="R62" s="400"/>
      <c r="S62" s="400"/>
      <c r="T62" s="400"/>
      <c r="U62" s="400"/>
      <c r="V62" s="400"/>
      <c r="W62" s="400"/>
      <c r="X62" s="400"/>
      <c r="Y62" s="400"/>
      <c r="Z62" s="400"/>
      <c r="AA62" s="400"/>
      <c r="AB62" s="400"/>
      <c r="AC62" s="400"/>
      <c r="AD62" s="401"/>
      <c r="AE62" s="60"/>
      <c r="AF62" s="54"/>
      <c r="AG62" s="60"/>
      <c r="AH62" s="54"/>
      <c r="AI62" s="54"/>
      <c r="AJ62" s="54"/>
      <c r="AK62" s="54"/>
      <c r="AL62" s="54"/>
      <c r="AM62" s="54"/>
      <c r="AN62" s="54"/>
      <c r="AO62" s="54"/>
      <c r="AP62" s="55"/>
      <c r="AQ62" s="60"/>
      <c r="AR62" s="54"/>
      <c r="AS62" s="54"/>
      <c r="AT62" s="54"/>
      <c r="AU62" s="54"/>
      <c r="AV62" s="54"/>
    </row>
    <row r="63" spans="1:88" x14ac:dyDescent="0.2">
      <c r="A63" s="76"/>
      <c r="B63" s="33"/>
      <c r="C63" s="77"/>
      <c r="D63" s="398" t="s">
        <v>138</v>
      </c>
      <c r="E63" s="398"/>
      <c r="F63" s="398"/>
      <c r="G63" s="398"/>
      <c r="H63" s="398"/>
      <c r="I63" s="174"/>
      <c r="J63" s="79"/>
      <c r="K63" s="398" t="s">
        <v>79</v>
      </c>
      <c r="L63" s="398"/>
      <c r="M63" s="398"/>
      <c r="N63" s="193"/>
      <c r="O63" s="402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4"/>
      <c r="AE63" s="80"/>
      <c r="AF63" s="39"/>
      <c r="AG63" s="80"/>
      <c r="AH63" s="39"/>
      <c r="AI63" s="39"/>
      <c r="AJ63" s="39"/>
      <c r="AK63" s="39"/>
      <c r="AL63" s="39"/>
      <c r="AM63" s="39"/>
      <c r="AN63" s="39"/>
      <c r="AO63" s="39"/>
      <c r="AP63" s="81"/>
      <c r="AQ63" s="33" t="s">
        <v>49</v>
      </c>
      <c r="AR63" s="33"/>
      <c r="AS63" s="33"/>
      <c r="AT63" s="33"/>
      <c r="AU63" s="33"/>
      <c r="AV63" s="33"/>
    </row>
    <row r="64" spans="1:88" x14ac:dyDescent="0.2">
      <c r="A64" s="76"/>
      <c r="B64" s="33"/>
      <c r="C64" s="77"/>
      <c r="D64" s="78"/>
      <c r="E64" s="78"/>
      <c r="F64" s="78"/>
      <c r="G64" s="78"/>
      <c r="H64" s="78"/>
      <c r="I64" s="193"/>
      <c r="J64" s="422"/>
      <c r="K64" s="423"/>
      <c r="L64" s="423"/>
      <c r="M64" s="423"/>
      <c r="N64" s="424"/>
      <c r="O64" s="402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4"/>
      <c r="AE64" s="78" t="s">
        <v>46</v>
      </c>
      <c r="AF64" s="78"/>
      <c r="AG64" s="78"/>
      <c r="AH64" s="396">
        <v>45200</v>
      </c>
      <c r="AI64" s="396"/>
      <c r="AJ64" s="396"/>
      <c r="AK64" s="33" t="s">
        <v>47</v>
      </c>
      <c r="AL64" s="396">
        <v>45566</v>
      </c>
      <c r="AM64" s="396"/>
      <c r="AN64" s="396"/>
      <c r="AO64" s="33"/>
      <c r="AP64" s="82"/>
      <c r="AQ64" s="54"/>
      <c r="AR64" s="33"/>
      <c r="AS64" s="33"/>
      <c r="AT64" s="33"/>
      <c r="AU64" s="33"/>
      <c r="AV64" s="33"/>
    </row>
    <row r="65" spans="1:88" ht="13.5" thickBot="1" x14ac:dyDescent="0.25">
      <c r="A65" s="83"/>
      <c r="B65" s="84"/>
      <c r="C65" s="85"/>
      <c r="D65" s="86"/>
      <c r="E65" s="86"/>
      <c r="F65" s="86"/>
      <c r="G65" s="86"/>
      <c r="H65" s="86"/>
      <c r="I65" s="87"/>
      <c r="J65" s="425"/>
      <c r="K65" s="426"/>
      <c r="L65" s="426"/>
      <c r="M65" s="426"/>
      <c r="N65" s="427"/>
      <c r="O65" s="405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7"/>
      <c r="AE65" s="84"/>
      <c r="AF65" s="84"/>
      <c r="AG65" s="84"/>
      <c r="AH65" s="408">
        <v>45931</v>
      </c>
      <c r="AI65" s="409"/>
      <c r="AJ65" s="409"/>
      <c r="AK65" s="84"/>
      <c r="AL65" s="408">
        <v>46296</v>
      </c>
      <c r="AM65" s="409"/>
      <c r="AN65" s="409"/>
      <c r="AO65" s="84"/>
      <c r="AP65" s="88"/>
      <c r="AQ65" s="84"/>
      <c r="AR65" s="84"/>
      <c r="AS65" s="84"/>
      <c r="AT65" s="84"/>
      <c r="AU65" s="84"/>
      <c r="AV65" s="84"/>
    </row>
    <row r="66" spans="1:88" ht="13.5" thickTop="1" x14ac:dyDescent="0.2">
      <c r="A66" s="19"/>
      <c r="D66" s="19"/>
      <c r="E66" s="19"/>
      <c r="F66" s="19"/>
    </row>
    <row r="67" spans="1:88" x14ac:dyDescent="0.2">
      <c r="A67" s="19"/>
      <c r="B67" s="33"/>
      <c r="D67" s="19"/>
      <c r="E67" s="19"/>
      <c r="F67" s="19"/>
    </row>
    <row r="68" spans="1:88" s="54" customFormat="1" ht="12" x14ac:dyDescent="0.2">
      <c r="A68" s="19"/>
      <c r="B68" s="33"/>
      <c r="C68" s="19"/>
      <c r="D68" s="120"/>
      <c r="E68" s="120"/>
      <c r="F68" s="120"/>
      <c r="G68" s="19"/>
      <c r="H68" s="19"/>
      <c r="I68" s="33"/>
      <c r="J68" s="19"/>
      <c r="K68" s="19"/>
      <c r="L68" s="19"/>
      <c r="AW68" s="376"/>
      <c r="AX68" s="375"/>
      <c r="AY68" s="375"/>
      <c r="AZ68" s="375"/>
      <c r="BA68" s="375"/>
      <c r="BB68" s="375"/>
      <c r="BC68" s="375"/>
      <c r="BD68" s="375"/>
      <c r="BE68" s="375"/>
      <c r="BF68" s="375"/>
      <c r="BG68" s="375"/>
      <c r="BH68" s="375"/>
      <c r="BI68" s="375"/>
      <c r="BJ68" s="375"/>
      <c r="BK68" s="375"/>
      <c r="BL68" s="375"/>
      <c r="BM68" s="375"/>
      <c r="BN68" s="375"/>
      <c r="BO68" s="375"/>
      <c r="BP68" s="375"/>
      <c r="BQ68" s="375"/>
      <c r="BR68" s="375"/>
      <c r="BS68" s="375"/>
      <c r="BT68" s="375"/>
      <c r="BU68" s="375"/>
      <c r="BV68" s="375"/>
      <c r="BW68" s="375"/>
      <c r="BX68" s="375"/>
      <c r="BY68" s="375"/>
      <c r="BZ68" s="375"/>
      <c r="CA68" s="375"/>
      <c r="CB68" s="375"/>
      <c r="CC68" s="375"/>
      <c r="CD68" s="375"/>
      <c r="CE68" s="375"/>
      <c r="CF68" s="375"/>
      <c r="CG68" s="375"/>
      <c r="CH68" s="375"/>
      <c r="CI68" s="375"/>
      <c r="CJ68" s="375"/>
    </row>
    <row r="69" spans="1:88" s="24" customFormat="1" x14ac:dyDescent="0.2">
      <c r="A69" s="180"/>
      <c r="B69" s="180" t="s">
        <v>98</v>
      </c>
      <c r="C69" s="120"/>
      <c r="D69" s="2"/>
      <c r="E69" s="2"/>
      <c r="F69" s="2"/>
      <c r="G69" s="120"/>
      <c r="H69" s="120"/>
      <c r="I69" s="120"/>
      <c r="J69" s="120"/>
      <c r="K69" s="4"/>
      <c r="L69" s="4"/>
      <c r="M69" s="2"/>
      <c r="N69" s="2"/>
      <c r="O69" s="174"/>
      <c r="P69" s="2"/>
      <c r="Q69" s="2"/>
      <c r="R69" s="2"/>
      <c r="S69" s="2"/>
      <c r="T69" s="2"/>
      <c r="U69" s="3"/>
      <c r="V69" s="2"/>
      <c r="W69" s="2"/>
      <c r="X69" s="2"/>
      <c r="Z69" s="2"/>
      <c r="AA69" s="2"/>
      <c r="AC69" s="1" t="s">
        <v>97</v>
      </c>
      <c r="AF69" s="2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373"/>
      <c r="AX69" s="373"/>
      <c r="AY69" s="373"/>
      <c r="AZ69" s="373"/>
      <c r="BA69" s="373"/>
      <c r="BB69" s="373"/>
      <c r="BC69" s="373"/>
      <c r="BD69" s="373"/>
      <c r="BE69" s="373"/>
      <c r="BF69" s="373"/>
      <c r="BG69" s="373"/>
      <c r="BH69" s="373"/>
      <c r="BI69" s="373"/>
      <c r="BJ69" s="373"/>
      <c r="BK69" s="373"/>
      <c r="BL69" s="373"/>
      <c r="BM69" s="373"/>
      <c r="BN69" s="373"/>
      <c r="BO69" s="373"/>
      <c r="BP69" s="373"/>
      <c r="BQ69" s="373"/>
      <c r="BR69" s="373"/>
      <c r="BS69" s="373"/>
      <c r="BT69" s="373"/>
      <c r="BU69" s="373"/>
      <c r="BV69" s="373"/>
      <c r="BW69" s="373"/>
      <c r="BX69" s="373"/>
      <c r="BY69" s="373"/>
      <c r="BZ69" s="373"/>
      <c r="CA69" s="373"/>
      <c r="CB69" s="373"/>
      <c r="CC69" s="373"/>
      <c r="CD69" s="373"/>
      <c r="CE69" s="373"/>
      <c r="CF69" s="373"/>
      <c r="CG69" s="373"/>
      <c r="CH69" s="373"/>
      <c r="CI69" s="373"/>
      <c r="CJ69" s="373"/>
    </row>
    <row r="70" spans="1:88" s="24" customFormat="1" ht="12.75" customHeight="1" x14ac:dyDescent="0.2">
      <c r="A70" s="180"/>
      <c r="B70" s="180" t="s">
        <v>63</v>
      </c>
      <c r="C70" s="2"/>
      <c r="D70" s="2"/>
      <c r="E70" s="2"/>
      <c r="F70" s="2"/>
      <c r="H70" s="145" t="s">
        <v>64</v>
      </c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Z70" s="145"/>
      <c r="AA70" s="174"/>
      <c r="AC70" s="1" t="s">
        <v>89</v>
      </c>
      <c r="AH70" s="1"/>
      <c r="AJ70" s="1"/>
      <c r="AK70" s="1"/>
      <c r="AL70" s="3"/>
      <c r="AM70" s="3"/>
      <c r="AN70" s="3"/>
      <c r="AO70" s="1"/>
      <c r="AP70" s="1"/>
      <c r="AQ70" s="3"/>
      <c r="AR70" s="3"/>
      <c r="AS70" s="3"/>
      <c r="AT70" s="3"/>
      <c r="AU70" s="3"/>
      <c r="AV70" s="3"/>
      <c r="AW70" s="373"/>
      <c r="AX70" s="373"/>
      <c r="AY70" s="373"/>
      <c r="AZ70" s="373"/>
      <c r="BA70" s="373"/>
      <c r="BB70" s="373"/>
      <c r="BC70" s="373"/>
      <c r="BD70" s="373"/>
      <c r="BE70" s="373"/>
      <c r="BF70" s="373"/>
      <c r="BG70" s="373"/>
      <c r="BH70" s="373"/>
      <c r="BI70" s="373"/>
      <c r="BJ70" s="373"/>
      <c r="BK70" s="373"/>
      <c r="BL70" s="373"/>
      <c r="BM70" s="373"/>
      <c r="BN70" s="373"/>
      <c r="BO70" s="373"/>
      <c r="BP70" s="373"/>
      <c r="BQ70" s="373"/>
      <c r="BR70" s="373"/>
      <c r="BS70" s="373"/>
      <c r="BT70" s="373"/>
      <c r="BU70" s="373"/>
      <c r="BV70" s="373"/>
      <c r="BW70" s="373"/>
      <c r="BX70" s="373"/>
      <c r="BY70" s="373"/>
      <c r="BZ70" s="373"/>
      <c r="CA70" s="373"/>
      <c r="CB70" s="373"/>
      <c r="CC70" s="373"/>
      <c r="CD70" s="373"/>
      <c r="CE70" s="373"/>
      <c r="CF70" s="373"/>
      <c r="CG70" s="373"/>
      <c r="CH70" s="373"/>
      <c r="CI70" s="373"/>
      <c r="CJ70" s="373"/>
    </row>
    <row r="71" spans="1:88" s="24" customFormat="1" x14ac:dyDescent="0.2">
      <c r="A71" s="181"/>
      <c r="B71" s="181" t="s">
        <v>65</v>
      </c>
      <c r="C71" s="2"/>
      <c r="D71" s="2"/>
      <c r="E71" s="2"/>
      <c r="F71" s="2"/>
      <c r="G71" s="2"/>
      <c r="H71" s="2"/>
      <c r="I71" s="120"/>
      <c r="J71" s="120"/>
      <c r="K71" s="2"/>
      <c r="L71" s="4"/>
      <c r="M71" s="2"/>
      <c r="N71" s="2"/>
      <c r="O71" s="2"/>
      <c r="P71" s="2"/>
      <c r="Q71" s="174"/>
      <c r="R71" s="174"/>
      <c r="S71" s="2"/>
      <c r="T71" s="2"/>
      <c r="U71" s="2"/>
      <c r="V71" s="2"/>
      <c r="W71" s="2"/>
      <c r="X71" s="2"/>
      <c r="Y71" s="2"/>
      <c r="Z71" s="2"/>
      <c r="AA71" s="174"/>
      <c r="AB71" s="174"/>
      <c r="AC71" s="174"/>
      <c r="AD71" s="2"/>
      <c r="AF71" s="2"/>
      <c r="AH71" s="2"/>
      <c r="AI71" s="1"/>
      <c r="AJ71" s="1"/>
      <c r="AK71" s="3"/>
      <c r="AL71" s="3"/>
      <c r="AM71" s="3"/>
      <c r="AN71" s="1"/>
      <c r="AO71" s="1"/>
      <c r="AP71" s="1"/>
      <c r="AQ71" s="1"/>
      <c r="AR71" s="1"/>
      <c r="AS71" s="1"/>
      <c r="AT71" s="1"/>
      <c r="AU71" s="1"/>
      <c r="AV71" s="1"/>
      <c r="AW71" s="373"/>
      <c r="AX71" s="373"/>
      <c r="AY71" s="373"/>
      <c r="AZ71" s="373"/>
      <c r="BA71" s="373"/>
      <c r="BB71" s="373"/>
      <c r="BC71" s="373"/>
      <c r="BD71" s="373"/>
      <c r="BE71" s="373"/>
      <c r="BF71" s="373"/>
      <c r="BG71" s="373"/>
      <c r="BH71" s="373"/>
      <c r="BI71" s="373"/>
      <c r="BJ71" s="373"/>
      <c r="BK71" s="373"/>
      <c r="BL71" s="373"/>
      <c r="BM71" s="373"/>
      <c r="BN71" s="373"/>
      <c r="BO71" s="373"/>
      <c r="BP71" s="373"/>
      <c r="BQ71" s="373"/>
      <c r="BR71" s="373"/>
      <c r="BS71" s="373"/>
      <c r="BT71" s="373"/>
      <c r="BU71" s="373"/>
      <c r="BV71" s="373"/>
      <c r="BW71" s="373"/>
      <c r="BX71" s="373"/>
      <c r="BY71" s="373"/>
      <c r="BZ71" s="373"/>
      <c r="CA71" s="373"/>
      <c r="CB71" s="373"/>
      <c r="CC71" s="373"/>
      <c r="CD71" s="373"/>
      <c r="CE71" s="373"/>
      <c r="CF71" s="373"/>
      <c r="CG71" s="373"/>
      <c r="CH71" s="373"/>
      <c r="CI71" s="373"/>
      <c r="CJ71" s="373"/>
    </row>
    <row r="72" spans="1:88" s="24" customFormat="1" x14ac:dyDescent="0.2">
      <c r="A72" s="121"/>
      <c r="B72" s="174"/>
      <c r="C72" s="2"/>
      <c r="D72" s="4"/>
      <c r="E72" s="4"/>
      <c r="F72" s="4"/>
      <c r="G72" s="2"/>
      <c r="H72" s="2"/>
      <c r="I72" s="120"/>
      <c r="J72" s="120"/>
      <c r="K72" s="2"/>
      <c r="L72" s="4"/>
      <c r="M72" s="2"/>
      <c r="N72" s="2"/>
      <c r="O72" s="2"/>
      <c r="P72" s="2"/>
      <c r="Q72" s="174"/>
      <c r="R72" s="174"/>
      <c r="S72" s="2"/>
      <c r="T72" s="2"/>
      <c r="U72" s="2"/>
      <c r="V72" s="2"/>
      <c r="W72" s="2"/>
      <c r="X72" s="2"/>
      <c r="Y72" s="2"/>
      <c r="Z72" s="2"/>
      <c r="AA72" s="174"/>
      <c r="AB72" s="174"/>
      <c r="AC72" s="3" t="s">
        <v>141</v>
      </c>
      <c r="AF72" s="2"/>
      <c r="AK72" s="3"/>
      <c r="AL72" s="3"/>
      <c r="AM72" s="3"/>
      <c r="AN72" s="1"/>
      <c r="AO72" s="1"/>
      <c r="AP72" s="1"/>
      <c r="AQ72" s="1"/>
      <c r="AR72" s="1"/>
      <c r="AS72" s="1"/>
      <c r="AT72" s="1"/>
      <c r="AU72" s="1"/>
      <c r="AV72" s="1"/>
      <c r="AW72" s="373"/>
      <c r="AX72" s="373"/>
      <c r="AY72" s="373"/>
      <c r="AZ72" s="373"/>
      <c r="BA72" s="373"/>
      <c r="BB72" s="373"/>
      <c r="BC72" s="373"/>
      <c r="BD72" s="373"/>
      <c r="BE72" s="373"/>
      <c r="BF72" s="373"/>
      <c r="BG72" s="373"/>
      <c r="BH72" s="373"/>
      <c r="BI72" s="373"/>
      <c r="BJ72" s="373"/>
      <c r="BK72" s="373"/>
      <c r="BL72" s="373"/>
      <c r="BM72" s="373"/>
      <c r="BN72" s="373"/>
      <c r="BO72" s="373"/>
      <c r="BP72" s="373"/>
      <c r="BQ72" s="373"/>
      <c r="BR72" s="373"/>
      <c r="BS72" s="373"/>
      <c r="BT72" s="373"/>
      <c r="BU72" s="373"/>
      <c r="BV72" s="373"/>
      <c r="BW72" s="373"/>
      <c r="BX72" s="373"/>
      <c r="BY72" s="373"/>
      <c r="BZ72" s="373"/>
      <c r="CA72" s="373"/>
      <c r="CB72" s="373"/>
      <c r="CC72" s="373"/>
      <c r="CD72" s="373"/>
      <c r="CE72" s="373"/>
      <c r="CF72" s="373"/>
      <c r="CG72" s="373"/>
      <c r="CH72" s="373"/>
      <c r="CI72" s="373"/>
      <c r="CJ72" s="373"/>
    </row>
    <row r="73" spans="1:88" ht="13.5" thickBot="1" x14ac:dyDescent="0.25">
      <c r="A73" s="122"/>
      <c r="B73" s="264" t="s">
        <v>134</v>
      </c>
      <c r="AA73" s="174"/>
      <c r="AB73" s="174"/>
      <c r="AC73" s="174"/>
      <c r="AD73" s="174"/>
      <c r="AH73" s="3"/>
      <c r="AX73" s="369"/>
    </row>
    <row r="74" spans="1:88" s="24" customFormat="1" ht="21" customHeight="1" thickTop="1" thickBot="1" x14ac:dyDescent="0.25">
      <c r="A74" s="378" t="s">
        <v>4</v>
      </c>
      <c r="B74" s="381" t="s">
        <v>5</v>
      </c>
      <c r="C74" s="384" t="s">
        <v>1</v>
      </c>
      <c r="D74" s="385"/>
      <c r="E74" s="385"/>
      <c r="F74" s="385"/>
      <c r="G74" s="386"/>
      <c r="H74" s="384" t="s">
        <v>2</v>
      </c>
      <c r="I74" s="385"/>
      <c r="J74" s="385"/>
      <c r="K74" s="385"/>
      <c r="L74" s="386"/>
      <c r="M74" s="393" t="s">
        <v>3</v>
      </c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5"/>
      <c r="AQ74" s="174"/>
      <c r="AR74" s="174"/>
      <c r="AS74" s="174"/>
      <c r="AT74" s="174"/>
      <c r="AU74" s="174"/>
      <c r="AV74" s="174"/>
      <c r="AW74" s="373"/>
      <c r="AX74" s="373"/>
      <c r="AY74" s="373"/>
      <c r="AZ74" s="373"/>
      <c r="BA74" s="373"/>
      <c r="BB74" s="373"/>
      <c r="BC74" s="373"/>
      <c r="BD74" s="373"/>
      <c r="BE74" s="373"/>
      <c r="BF74" s="373"/>
      <c r="BG74" s="373"/>
      <c r="BH74" s="373"/>
      <c r="BI74" s="373"/>
      <c r="BJ74" s="373"/>
      <c r="BK74" s="373"/>
      <c r="BL74" s="373"/>
      <c r="BM74" s="373"/>
      <c r="BN74" s="373"/>
      <c r="BO74" s="373"/>
      <c r="BP74" s="373"/>
      <c r="BQ74" s="373"/>
      <c r="BR74" s="373"/>
      <c r="BS74" s="373"/>
      <c r="BT74" s="373"/>
      <c r="BU74" s="373"/>
      <c r="BV74" s="373"/>
      <c r="BW74" s="373"/>
      <c r="BX74" s="373"/>
      <c r="BY74" s="373"/>
      <c r="BZ74" s="373"/>
      <c r="CA74" s="373"/>
      <c r="CB74" s="373"/>
      <c r="CC74" s="373"/>
      <c r="CD74" s="373"/>
      <c r="CE74" s="373"/>
      <c r="CF74" s="373"/>
      <c r="CG74" s="373"/>
      <c r="CH74" s="373"/>
      <c r="CI74" s="373"/>
      <c r="CJ74" s="373"/>
    </row>
    <row r="75" spans="1:88" s="24" customFormat="1" ht="30.75" customHeight="1" thickTop="1" thickBot="1" x14ac:dyDescent="0.25">
      <c r="A75" s="379"/>
      <c r="B75" s="382"/>
      <c r="C75" s="387" t="s">
        <v>6</v>
      </c>
      <c r="D75" s="391" t="s">
        <v>68</v>
      </c>
      <c r="E75" s="391" t="s">
        <v>135</v>
      </c>
      <c r="F75" s="391" t="s">
        <v>69</v>
      </c>
      <c r="G75" s="389" t="s">
        <v>14</v>
      </c>
      <c r="H75" s="431"/>
      <c r="I75" s="413" t="s">
        <v>7</v>
      </c>
      <c r="J75" s="414"/>
      <c r="K75" s="414"/>
      <c r="L75" s="415"/>
      <c r="M75" s="428" t="s">
        <v>8</v>
      </c>
      <c r="N75" s="414"/>
      <c r="O75" s="414"/>
      <c r="P75" s="414"/>
      <c r="Q75" s="414"/>
      <c r="R75" s="430"/>
      <c r="S75" s="413" t="s">
        <v>9</v>
      </c>
      <c r="T75" s="414"/>
      <c r="U75" s="414"/>
      <c r="V75" s="414"/>
      <c r="W75" s="414"/>
      <c r="X75" s="415"/>
      <c r="Y75" s="428" t="s">
        <v>10</v>
      </c>
      <c r="Z75" s="414"/>
      <c r="AA75" s="414"/>
      <c r="AB75" s="414"/>
      <c r="AC75" s="414"/>
      <c r="AD75" s="430"/>
      <c r="AE75" s="413" t="s">
        <v>11</v>
      </c>
      <c r="AF75" s="414"/>
      <c r="AG75" s="414"/>
      <c r="AH75" s="414"/>
      <c r="AI75" s="414"/>
      <c r="AJ75" s="415"/>
      <c r="AK75" s="428" t="s">
        <v>12</v>
      </c>
      <c r="AL75" s="414"/>
      <c r="AM75" s="414"/>
      <c r="AN75" s="414"/>
      <c r="AO75" s="414"/>
      <c r="AP75" s="415"/>
      <c r="AQ75" s="429"/>
      <c r="AR75" s="429"/>
      <c r="AS75" s="429"/>
      <c r="AT75" s="429"/>
      <c r="AU75" s="429"/>
      <c r="AV75" s="429"/>
      <c r="AW75" s="373"/>
      <c r="AX75" s="373"/>
      <c r="AY75" s="373"/>
      <c r="AZ75" s="373"/>
      <c r="BA75" s="373"/>
      <c r="BB75" s="373"/>
      <c r="BC75" s="373"/>
      <c r="BD75" s="373"/>
      <c r="BE75" s="373"/>
      <c r="BF75" s="373"/>
      <c r="BG75" s="373"/>
      <c r="BH75" s="373"/>
      <c r="BI75" s="373"/>
      <c r="BJ75" s="373"/>
      <c r="BK75" s="373"/>
      <c r="BL75" s="373"/>
      <c r="BM75" s="373"/>
      <c r="BN75" s="373"/>
      <c r="BO75" s="373"/>
      <c r="BP75" s="373"/>
      <c r="BQ75" s="373"/>
      <c r="BR75" s="373"/>
      <c r="BS75" s="373"/>
      <c r="BT75" s="373"/>
      <c r="BU75" s="373"/>
      <c r="BV75" s="373"/>
      <c r="BW75" s="373"/>
      <c r="BX75" s="373"/>
      <c r="BY75" s="373"/>
      <c r="BZ75" s="373"/>
      <c r="CA75" s="373"/>
      <c r="CB75" s="373"/>
      <c r="CC75" s="373"/>
      <c r="CD75" s="373"/>
      <c r="CE75" s="373"/>
      <c r="CF75" s="373"/>
      <c r="CG75" s="373"/>
      <c r="CH75" s="373"/>
      <c r="CI75" s="373"/>
      <c r="CJ75" s="373"/>
    </row>
    <row r="76" spans="1:88" s="24" customFormat="1" ht="12.75" customHeight="1" thickBot="1" x14ac:dyDescent="0.25">
      <c r="A76" s="380"/>
      <c r="B76" s="383"/>
      <c r="C76" s="388"/>
      <c r="D76" s="392"/>
      <c r="E76" s="392"/>
      <c r="F76" s="392"/>
      <c r="G76" s="390"/>
      <c r="H76" s="432"/>
      <c r="I76" s="146" t="s">
        <v>15</v>
      </c>
      <c r="J76" s="147" t="s">
        <v>16</v>
      </c>
      <c r="K76" s="147" t="s">
        <v>17</v>
      </c>
      <c r="L76" s="148" t="s">
        <v>18</v>
      </c>
      <c r="M76" s="149" t="s">
        <v>15</v>
      </c>
      <c r="N76" s="147" t="s">
        <v>16</v>
      </c>
      <c r="O76" s="147" t="s">
        <v>17</v>
      </c>
      <c r="P76" s="147" t="s">
        <v>18</v>
      </c>
      <c r="Q76" s="147" t="s">
        <v>19</v>
      </c>
      <c r="R76" s="150" t="s">
        <v>14</v>
      </c>
      <c r="S76" s="151" t="s">
        <v>15</v>
      </c>
      <c r="T76" s="147" t="s">
        <v>16</v>
      </c>
      <c r="U76" s="147" t="s">
        <v>17</v>
      </c>
      <c r="V76" s="147" t="s">
        <v>18</v>
      </c>
      <c r="W76" s="147" t="s">
        <v>19</v>
      </c>
      <c r="X76" s="148" t="s">
        <v>14</v>
      </c>
      <c r="Y76" s="151" t="s">
        <v>15</v>
      </c>
      <c r="Z76" s="147" t="s">
        <v>16</v>
      </c>
      <c r="AA76" s="147" t="s">
        <v>17</v>
      </c>
      <c r="AB76" s="147" t="s">
        <v>18</v>
      </c>
      <c r="AC76" s="147" t="s">
        <v>19</v>
      </c>
      <c r="AD76" s="150" t="s">
        <v>14</v>
      </c>
      <c r="AE76" s="151" t="s">
        <v>15</v>
      </c>
      <c r="AF76" s="147" t="s">
        <v>16</v>
      </c>
      <c r="AG76" s="147" t="s">
        <v>17</v>
      </c>
      <c r="AH76" s="147" t="s">
        <v>18</v>
      </c>
      <c r="AI76" s="147" t="s">
        <v>19</v>
      </c>
      <c r="AJ76" s="148" t="s">
        <v>14</v>
      </c>
      <c r="AK76" s="151" t="s">
        <v>15</v>
      </c>
      <c r="AL76" s="147" t="s">
        <v>16</v>
      </c>
      <c r="AM76" s="147" t="s">
        <v>17</v>
      </c>
      <c r="AN76" s="147" t="s">
        <v>18</v>
      </c>
      <c r="AO76" s="147" t="s">
        <v>19</v>
      </c>
      <c r="AP76" s="152" t="s">
        <v>14</v>
      </c>
      <c r="AQ76" s="19"/>
      <c r="AR76" s="19"/>
      <c r="AS76" s="19"/>
      <c r="AT76" s="19"/>
      <c r="AU76" s="19"/>
      <c r="AV76" s="19"/>
      <c r="AW76" s="373"/>
      <c r="AX76" s="373"/>
      <c r="AY76" s="373"/>
      <c r="AZ76" s="373"/>
      <c r="BA76" s="373"/>
      <c r="BB76" s="373"/>
      <c r="BC76" s="373"/>
      <c r="BD76" s="373"/>
      <c r="BE76" s="373"/>
      <c r="BF76" s="373"/>
      <c r="BG76" s="373"/>
      <c r="BH76" s="373"/>
      <c r="BI76" s="373"/>
      <c r="BJ76" s="373"/>
      <c r="BK76" s="373"/>
      <c r="BL76" s="373"/>
      <c r="BM76" s="373"/>
      <c r="BN76" s="373"/>
      <c r="BO76" s="373"/>
      <c r="BP76" s="373"/>
      <c r="BQ76" s="373"/>
      <c r="BR76" s="373"/>
      <c r="BS76" s="373"/>
      <c r="BT76" s="373"/>
      <c r="BU76" s="373"/>
      <c r="BV76" s="373"/>
      <c r="BW76" s="373"/>
      <c r="BX76" s="373"/>
      <c r="BY76" s="373"/>
      <c r="BZ76" s="373"/>
      <c r="CA76" s="373"/>
      <c r="CB76" s="373"/>
      <c r="CC76" s="373"/>
      <c r="CD76" s="373"/>
      <c r="CE76" s="373"/>
      <c r="CF76" s="373"/>
      <c r="CG76" s="373"/>
      <c r="CH76" s="373"/>
      <c r="CI76" s="373"/>
      <c r="CJ76" s="373"/>
    </row>
    <row r="77" spans="1:88" s="24" customFormat="1" ht="12" thickTop="1" x14ac:dyDescent="0.2">
      <c r="A77" s="257">
        <v>35</v>
      </c>
      <c r="B77" s="107" t="s">
        <v>34</v>
      </c>
      <c r="C77" s="266">
        <v>0</v>
      </c>
      <c r="D77" s="267">
        <f>(SUM(D78:D81)/4)*3</f>
        <v>0</v>
      </c>
      <c r="E77" s="267">
        <f>(SUM(E78:E81)/4)*3</f>
        <v>1.7999999999999998</v>
      </c>
      <c r="F77" s="268">
        <f>(SUM(F78:F81)/4)*3</f>
        <v>1.7999999999999998</v>
      </c>
      <c r="G77" s="269">
        <v>6</v>
      </c>
      <c r="H77" s="228">
        <v>45</v>
      </c>
      <c r="I77" s="270"/>
      <c r="J77" s="227"/>
      <c r="K77" s="227"/>
      <c r="L77" s="271"/>
      <c r="M77" s="227"/>
      <c r="N77" s="227"/>
      <c r="O77" s="227"/>
      <c r="P77" s="227"/>
      <c r="Q77" s="272"/>
      <c r="R77" s="273"/>
      <c r="S77" s="229"/>
      <c r="T77" s="229"/>
      <c r="U77" s="229"/>
      <c r="V77" s="229"/>
      <c r="W77" s="274"/>
      <c r="X77" s="275"/>
      <c r="Y77" s="229"/>
      <c r="Z77" s="229"/>
      <c r="AA77" s="229"/>
      <c r="AB77" s="229"/>
      <c r="AC77" s="274"/>
      <c r="AD77" s="276"/>
      <c r="AE77" s="229"/>
      <c r="AF77" s="229"/>
      <c r="AG77" s="229"/>
      <c r="AH77" s="229"/>
      <c r="AI77" s="274"/>
      <c r="AJ77" s="275"/>
      <c r="AK77" s="229"/>
      <c r="AL77" s="229"/>
      <c r="AM77" s="229"/>
      <c r="AN77" s="229"/>
      <c r="AO77" s="274"/>
      <c r="AP77" s="230"/>
      <c r="AQ77" s="123"/>
      <c r="AR77" s="123"/>
      <c r="AS77" s="123"/>
      <c r="AT77" s="123"/>
      <c r="AU77" s="123"/>
      <c r="AV77" s="123"/>
      <c r="AW77" s="373"/>
      <c r="AX77" s="373"/>
      <c r="AY77" s="373"/>
      <c r="AZ77" s="373"/>
      <c r="BA77" s="373"/>
      <c r="BB77" s="373"/>
      <c r="BC77" s="373"/>
      <c r="BD77" s="373"/>
      <c r="BE77" s="373"/>
      <c r="BF77" s="373"/>
      <c r="BG77" s="373"/>
      <c r="BH77" s="373"/>
      <c r="BI77" s="373"/>
      <c r="BJ77" s="373"/>
      <c r="BK77" s="373"/>
      <c r="BL77" s="373"/>
      <c r="BM77" s="373"/>
      <c r="BN77" s="373"/>
      <c r="BO77" s="373"/>
      <c r="BP77" s="373"/>
      <c r="BQ77" s="373"/>
      <c r="BR77" s="373"/>
      <c r="BS77" s="373"/>
      <c r="BT77" s="373"/>
      <c r="BU77" s="373"/>
      <c r="BV77" s="373"/>
      <c r="BW77" s="373"/>
      <c r="BX77" s="373"/>
      <c r="BY77" s="373"/>
      <c r="BZ77" s="373"/>
      <c r="CA77" s="373"/>
      <c r="CB77" s="373"/>
      <c r="CC77" s="373"/>
      <c r="CD77" s="373"/>
      <c r="CE77" s="373"/>
      <c r="CF77" s="373"/>
      <c r="CG77" s="373"/>
      <c r="CH77" s="373"/>
      <c r="CI77" s="373"/>
      <c r="CJ77" s="373"/>
    </row>
    <row r="78" spans="1:88" s="24" customFormat="1" ht="11.25" x14ac:dyDescent="0.2">
      <c r="A78" s="258" t="s">
        <v>113</v>
      </c>
      <c r="B78" s="104" t="s">
        <v>74</v>
      </c>
      <c r="C78" s="233">
        <v>0</v>
      </c>
      <c r="D78" s="277">
        <v>0</v>
      </c>
      <c r="E78" s="265">
        <f t="shared" ref="E78:E86" si="19">IF(ISBLANK(I78),0,I78/25)</f>
        <v>0.6</v>
      </c>
      <c r="F78" s="278">
        <v>0.6</v>
      </c>
      <c r="G78" s="240">
        <v>2</v>
      </c>
      <c r="H78" s="279">
        <v>15</v>
      </c>
      <c r="I78" s="280">
        <v>15</v>
      </c>
      <c r="J78" s="242"/>
      <c r="K78" s="242" t="s">
        <v>47</v>
      </c>
      <c r="L78" s="239" t="s">
        <v>47</v>
      </c>
      <c r="M78" s="242">
        <v>1</v>
      </c>
      <c r="N78" s="242"/>
      <c r="O78" s="242"/>
      <c r="P78" s="242"/>
      <c r="Q78" s="251"/>
      <c r="R78" s="281">
        <v>2</v>
      </c>
      <c r="S78" s="246"/>
      <c r="T78" s="246"/>
      <c r="U78" s="246"/>
      <c r="V78" s="246"/>
      <c r="W78" s="282"/>
      <c r="X78" s="283"/>
      <c r="Y78" s="246"/>
      <c r="Z78" s="246"/>
      <c r="AA78" s="246"/>
      <c r="AB78" s="246"/>
      <c r="AC78" s="282"/>
      <c r="AD78" s="284"/>
      <c r="AE78" s="246"/>
      <c r="AF78" s="246"/>
      <c r="AG78" s="246"/>
      <c r="AH78" s="246"/>
      <c r="AI78" s="282"/>
      <c r="AJ78" s="283"/>
      <c r="AK78" s="246"/>
      <c r="AL78" s="246"/>
      <c r="AM78" s="246"/>
      <c r="AN78" s="246"/>
      <c r="AO78" s="282"/>
      <c r="AP78" s="283"/>
      <c r="AQ78" s="123"/>
      <c r="AR78" s="123"/>
      <c r="AS78" s="123"/>
      <c r="AT78" s="123"/>
      <c r="AU78" s="123"/>
      <c r="AV78" s="123"/>
      <c r="AW78" s="373"/>
      <c r="AX78" s="373"/>
      <c r="AY78" s="373"/>
      <c r="AZ78" s="373"/>
      <c r="BA78" s="373"/>
      <c r="BB78" s="373"/>
      <c r="BC78" s="373"/>
      <c r="BD78" s="373"/>
      <c r="BE78" s="373"/>
      <c r="BF78" s="373"/>
      <c r="BG78" s="373"/>
      <c r="BH78" s="373"/>
      <c r="BI78" s="373"/>
      <c r="BJ78" s="373"/>
      <c r="BK78" s="373"/>
      <c r="BL78" s="373"/>
      <c r="BM78" s="373"/>
      <c r="BN78" s="373"/>
      <c r="BO78" s="373"/>
      <c r="BP78" s="373"/>
      <c r="BQ78" s="373"/>
      <c r="BR78" s="373"/>
      <c r="BS78" s="373"/>
      <c r="BT78" s="373"/>
      <c r="BU78" s="373"/>
      <c r="BV78" s="373"/>
      <c r="BW78" s="373"/>
      <c r="BX78" s="373"/>
      <c r="BY78" s="373"/>
      <c r="BZ78" s="373"/>
      <c r="CA78" s="373"/>
      <c r="CB78" s="373"/>
      <c r="CC78" s="373"/>
      <c r="CD78" s="373"/>
      <c r="CE78" s="373"/>
      <c r="CF78" s="373"/>
      <c r="CG78" s="373"/>
      <c r="CH78" s="373"/>
      <c r="CI78" s="373"/>
      <c r="CJ78" s="373"/>
    </row>
    <row r="79" spans="1:88" s="24" customFormat="1" ht="11.25" x14ac:dyDescent="0.2">
      <c r="A79" s="258" t="s">
        <v>114</v>
      </c>
      <c r="B79" s="162" t="s">
        <v>70</v>
      </c>
      <c r="C79" s="233">
        <v>0</v>
      </c>
      <c r="D79" s="285">
        <v>0</v>
      </c>
      <c r="E79" s="265">
        <f t="shared" si="19"/>
        <v>0.6</v>
      </c>
      <c r="F79" s="286">
        <v>0.6</v>
      </c>
      <c r="G79" s="240">
        <v>2</v>
      </c>
      <c r="H79" s="279">
        <v>15</v>
      </c>
      <c r="I79" s="280">
        <v>15</v>
      </c>
      <c r="J79" s="242"/>
      <c r="K79" s="242"/>
      <c r="L79" s="239" t="s">
        <v>47</v>
      </c>
      <c r="M79" s="242">
        <v>1</v>
      </c>
      <c r="N79" s="242"/>
      <c r="O79" s="242"/>
      <c r="P79" s="242"/>
      <c r="Q79" s="251"/>
      <c r="R79" s="281">
        <v>2</v>
      </c>
      <c r="S79" s="246"/>
      <c r="T79" s="246"/>
      <c r="U79" s="246"/>
      <c r="V79" s="246"/>
      <c r="W79" s="282"/>
      <c r="X79" s="283"/>
      <c r="Y79" s="246"/>
      <c r="Z79" s="246"/>
      <c r="AA79" s="246"/>
      <c r="AB79" s="246"/>
      <c r="AC79" s="282"/>
      <c r="AD79" s="284"/>
      <c r="AE79" s="246"/>
      <c r="AF79" s="246"/>
      <c r="AG79" s="246"/>
      <c r="AH79" s="246"/>
      <c r="AI79" s="282"/>
      <c r="AJ79" s="283"/>
      <c r="AK79" s="246"/>
      <c r="AL79" s="246"/>
      <c r="AM79" s="246"/>
      <c r="AN79" s="246"/>
      <c r="AO79" s="282"/>
      <c r="AP79" s="283"/>
      <c r="AQ79" s="123"/>
      <c r="AR79" s="123"/>
      <c r="AS79" s="123"/>
      <c r="AT79" s="123"/>
      <c r="AU79" s="123"/>
      <c r="AV79" s="123"/>
      <c r="AW79" s="373"/>
      <c r="AX79" s="373"/>
      <c r="AY79" s="373"/>
      <c r="AZ79" s="373"/>
      <c r="BA79" s="373"/>
      <c r="BB79" s="373"/>
      <c r="BC79" s="373"/>
      <c r="BD79" s="373"/>
      <c r="BE79" s="373"/>
      <c r="BF79" s="373"/>
      <c r="BG79" s="373"/>
      <c r="BH79" s="373"/>
      <c r="BI79" s="373"/>
      <c r="BJ79" s="373"/>
      <c r="BK79" s="373"/>
      <c r="BL79" s="373"/>
      <c r="BM79" s="373"/>
      <c r="BN79" s="373"/>
      <c r="BO79" s="373"/>
      <c r="BP79" s="373"/>
      <c r="BQ79" s="373"/>
      <c r="BR79" s="373"/>
      <c r="BS79" s="373"/>
      <c r="BT79" s="373"/>
      <c r="BU79" s="373"/>
      <c r="BV79" s="373"/>
      <c r="BW79" s="373"/>
      <c r="BX79" s="373"/>
      <c r="BY79" s="373"/>
      <c r="BZ79" s="373"/>
      <c r="CA79" s="373"/>
      <c r="CB79" s="373"/>
      <c r="CC79" s="373"/>
      <c r="CD79" s="373"/>
      <c r="CE79" s="373"/>
      <c r="CF79" s="373"/>
      <c r="CG79" s="373"/>
      <c r="CH79" s="373"/>
      <c r="CI79" s="373"/>
      <c r="CJ79" s="373"/>
    </row>
    <row r="80" spans="1:88" x14ac:dyDescent="0.2">
      <c r="A80" s="258" t="s">
        <v>115</v>
      </c>
      <c r="B80" s="166" t="s">
        <v>109</v>
      </c>
      <c r="C80" s="233">
        <v>0</v>
      </c>
      <c r="D80" s="277">
        <v>0</v>
      </c>
      <c r="E80" s="265">
        <f t="shared" si="19"/>
        <v>0.6</v>
      </c>
      <c r="F80" s="278">
        <v>0.6</v>
      </c>
      <c r="G80" s="240">
        <v>2</v>
      </c>
      <c r="H80" s="279">
        <v>15</v>
      </c>
      <c r="I80" s="280">
        <v>15</v>
      </c>
      <c r="J80" s="242"/>
      <c r="K80" s="242"/>
      <c r="L80" s="239"/>
      <c r="M80" s="242">
        <v>1</v>
      </c>
      <c r="N80" s="242"/>
      <c r="O80" s="242"/>
      <c r="P80" s="242"/>
      <c r="Q80" s="251"/>
      <c r="R80" s="281">
        <v>2</v>
      </c>
      <c r="S80" s="246"/>
      <c r="T80" s="246"/>
      <c r="U80" s="246"/>
      <c r="V80" s="246"/>
      <c r="W80" s="282"/>
      <c r="X80" s="283"/>
      <c r="Y80" s="246"/>
      <c r="Z80" s="246"/>
      <c r="AA80" s="246"/>
      <c r="AB80" s="246"/>
      <c r="AC80" s="282"/>
      <c r="AD80" s="284"/>
      <c r="AE80" s="246"/>
      <c r="AF80" s="246"/>
      <c r="AG80" s="246"/>
      <c r="AH80" s="246"/>
      <c r="AI80" s="282"/>
      <c r="AJ80" s="283"/>
      <c r="AK80" s="246"/>
      <c r="AL80" s="246"/>
      <c r="AM80" s="246"/>
      <c r="AN80" s="246"/>
      <c r="AO80" s="282"/>
      <c r="AP80" s="283"/>
    </row>
    <row r="81" spans="1:88" x14ac:dyDescent="0.2">
      <c r="A81" s="258" t="s">
        <v>116</v>
      </c>
      <c r="B81" s="104" t="s">
        <v>102</v>
      </c>
      <c r="C81" s="233">
        <v>0</v>
      </c>
      <c r="D81" s="277">
        <v>0</v>
      </c>
      <c r="E81" s="265">
        <f t="shared" si="19"/>
        <v>0.6</v>
      </c>
      <c r="F81" s="278">
        <v>0.6</v>
      </c>
      <c r="G81" s="240">
        <v>2</v>
      </c>
      <c r="H81" s="279">
        <v>15</v>
      </c>
      <c r="I81" s="280">
        <v>15</v>
      </c>
      <c r="J81" s="242"/>
      <c r="K81" s="242"/>
      <c r="L81" s="239"/>
      <c r="M81" s="287">
        <v>1</v>
      </c>
      <c r="N81" s="287"/>
      <c r="O81" s="287"/>
      <c r="P81" s="287"/>
      <c r="Q81" s="288"/>
      <c r="R81" s="289">
        <v>2</v>
      </c>
      <c r="S81" s="287"/>
      <c r="T81" s="287"/>
      <c r="U81" s="287"/>
      <c r="V81" s="287"/>
      <c r="W81" s="288"/>
      <c r="X81" s="290"/>
      <c r="Y81" s="287"/>
      <c r="Z81" s="287"/>
      <c r="AA81" s="287"/>
      <c r="AB81" s="287"/>
      <c r="AC81" s="288"/>
      <c r="AD81" s="289"/>
      <c r="AE81" s="287"/>
      <c r="AF81" s="287"/>
      <c r="AG81" s="287"/>
      <c r="AH81" s="287"/>
      <c r="AI81" s="288"/>
      <c r="AJ81" s="291"/>
      <c r="AK81" s="287"/>
      <c r="AL81" s="287"/>
      <c r="AM81" s="287"/>
      <c r="AN81" s="287"/>
      <c r="AO81" s="288"/>
      <c r="AP81" s="291"/>
    </row>
    <row r="82" spans="1:88" s="24" customFormat="1" ht="11.25" x14ac:dyDescent="0.2">
      <c r="A82" s="259">
        <v>36</v>
      </c>
      <c r="B82" s="105" t="s">
        <v>35</v>
      </c>
      <c r="C82" s="292">
        <v>0</v>
      </c>
      <c r="D82" s="293">
        <f>(SUM(D83:D86)/4)*3</f>
        <v>6</v>
      </c>
      <c r="E82" s="293">
        <f>(SUM(E83:E86)/4)*3</f>
        <v>0</v>
      </c>
      <c r="F82" s="294">
        <f>(SUM(F83:F86)/4)*3</f>
        <v>1.7999999999999998</v>
      </c>
      <c r="G82" s="295">
        <v>6</v>
      </c>
      <c r="H82" s="244">
        <v>45</v>
      </c>
      <c r="I82" s="296"/>
      <c r="J82" s="243"/>
      <c r="K82" s="243"/>
      <c r="L82" s="297"/>
      <c r="M82" s="243"/>
      <c r="N82" s="243"/>
      <c r="O82" s="243"/>
      <c r="P82" s="243"/>
      <c r="Q82" s="298"/>
      <c r="R82" s="281"/>
      <c r="S82" s="248"/>
      <c r="T82" s="248"/>
      <c r="U82" s="248"/>
      <c r="V82" s="248"/>
      <c r="W82" s="299"/>
      <c r="X82" s="300"/>
      <c r="Y82" s="248"/>
      <c r="Z82" s="248"/>
      <c r="AA82" s="248"/>
      <c r="AB82" s="248"/>
      <c r="AC82" s="299"/>
      <c r="AD82" s="301"/>
      <c r="AE82" s="248"/>
      <c r="AF82" s="248"/>
      <c r="AG82" s="248"/>
      <c r="AH82" s="248"/>
      <c r="AI82" s="299"/>
      <c r="AJ82" s="300"/>
      <c r="AK82" s="248"/>
      <c r="AL82" s="248"/>
      <c r="AM82" s="248"/>
      <c r="AN82" s="248"/>
      <c r="AO82" s="299"/>
      <c r="AP82" s="300"/>
      <c r="AQ82" s="123"/>
      <c r="AR82" s="123"/>
      <c r="AS82" s="123"/>
      <c r="AT82" s="123"/>
      <c r="AU82" s="123"/>
      <c r="AV82" s="123"/>
      <c r="AW82" s="373"/>
      <c r="AX82" s="373"/>
      <c r="AY82" s="373"/>
      <c r="AZ82" s="373"/>
      <c r="BA82" s="373"/>
      <c r="BB82" s="373"/>
      <c r="BC82" s="373"/>
      <c r="BD82" s="373"/>
      <c r="BE82" s="373"/>
      <c r="BF82" s="373"/>
      <c r="BG82" s="373"/>
      <c r="BH82" s="373"/>
      <c r="BI82" s="373"/>
      <c r="BJ82" s="373"/>
      <c r="BK82" s="373"/>
      <c r="BL82" s="373"/>
      <c r="BM82" s="373"/>
      <c r="BN82" s="373"/>
      <c r="BO82" s="373"/>
      <c r="BP82" s="373"/>
      <c r="BQ82" s="373"/>
      <c r="BR82" s="373"/>
      <c r="BS82" s="373"/>
      <c r="BT82" s="373"/>
      <c r="BU82" s="373"/>
      <c r="BV82" s="373"/>
      <c r="BW82" s="373"/>
      <c r="BX82" s="373"/>
      <c r="BY82" s="373"/>
      <c r="BZ82" s="373"/>
      <c r="CA82" s="373"/>
      <c r="CB82" s="373"/>
      <c r="CC82" s="373"/>
      <c r="CD82" s="373"/>
      <c r="CE82" s="373"/>
      <c r="CF82" s="373"/>
      <c r="CG82" s="373"/>
      <c r="CH82" s="373"/>
      <c r="CI82" s="373"/>
      <c r="CJ82" s="373"/>
    </row>
    <row r="83" spans="1:88" s="24" customFormat="1" ht="11.25" x14ac:dyDescent="0.2">
      <c r="A83" s="258" t="s">
        <v>117</v>
      </c>
      <c r="B83" s="164" t="s">
        <v>59</v>
      </c>
      <c r="C83" s="233">
        <v>0</v>
      </c>
      <c r="D83" s="277">
        <v>2</v>
      </c>
      <c r="E83" s="265">
        <f t="shared" si="19"/>
        <v>0</v>
      </c>
      <c r="F83" s="278">
        <v>0.6</v>
      </c>
      <c r="G83" s="240">
        <v>2</v>
      </c>
      <c r="H83" s="279">
        <v>15</v>
      </c>
      <c r="I83" s="280"/>
      <c r="J83" s="242">
        <v>15</v>
      </c>
      <c r="K83" s="242"/>
      <c r="L83" s="239"/>
      <c r="M83" s="242"/>
      <c r="N83" s="242"/>
      <c r="O83" s="242"/>
      <c r="P83" s="242"/>
      <c r="Q83" s="251"/>
      <c r="R83" s="302"/>
      <c r="S83" s="246"/>
      <c r="T83" s="246">
        <v>1</v>
      </c>
      <c r="U83" s="246"/>
      <c r="V83" s="246"/>
      <c r="W83" s="282"/>
      <c r="X83" s="300">
        <v>2</v>
      </c>
      <c r="Y83" s="246"/>
      <c r="Z83" s="246"/>
      <c r="AA83" s="246"/>
      <c r="AB83" s="246"/>
      <c r="AC83" s="282"/>
      <c r="AD83" s="284"/>
      <c r="AE83" s="246"/>
      <c r="AF83" s="246"/>
      <c r="AG83" s="246"/>
      <c r="AH83" s="246"/>
      <c r="AI83" s="282"/>
      <c r="AJ83" s="283"/>
      <c r="AK83" s="246"/>
      <c r="AL83" s="246"/>
      <c r="AM83" s="246"/>
      <c r="AN83" s="246"/>
      <c r="AO83" s="282"/>
      <c r="AP83" s="283"/>
      <c r="AQ83" s="123"/>
      <c r="AR83" s="123"/>
      <c r="AS83" s="123"/>
      <c r="AT83" s="123"/>
      <c r="AU83" s="123"/>
      <c r="AV83" s="123"/>
      <c r="AW83" s="373"/>
      <c r="AX83" s="373"/>
      <c r="AY83" s="373"/>
      <c r="AZ83" s="373"/>
      <c r="BA83" s="373"/>
      <c r="BB83" s="373"/>
      <c r="BC83" s="373"/>
      <c r="BD83" s="373"/>
      <c r="BE83" s="373"/>
      <c r="BF83" s="373"/>
      <c r="BG83" s="373"/>
      <c r="BH83" s="373"/>
      <c r="BI83" s="373"/>
      <c r="BJ83" s="373"/>
      <c r="BK83" s="373"/>
      <c r="BL83" s="373"/>
      <c r="BM83" s="373"/>
      <c r="BN83" s="373"/>
      <c r="BO83" s="373"/>
      <c r="BP83" s="373"/>
      <c r="BQ83" s="373"/>
      <c r="BR83" s="373"/>
      <c r="BS83" s="373"/>
      <c r="BT83" s="373"/>
      <c r="BU83" s="373"/>
      <c r="BV83" s="373"/>
      <c r="BW83" s="373"/>
      <c r="BX83" s="373"/>
      <c r="BY83" s="373"/>
      <c r="BZ83" s="373"/>
      <c r="CA83" s="373"/>
      <c r="CB83" s="373"/>
      <c r="CC83" s="373"/>
      <c r="CD83" s="373"/>
      <c r="CE83" s="373"/>
      <c r="CF83" s="373"/>
      <c r="CG83" s="373"/>
      <c r="CH83" s="373"/>
      <c r="CI83" s="373"/>
      <c r="CJ83" s="373"/>
    </row>
    <row r="84" spans="1:88" x14ac:dyDescent="0.2">
      <c r="A84" s="258" t="s">
        <v>118</v>
      </c>
      <c r="B84" s="163" t="s">
        <v>71</v>
      </c>
      <c r="C84" s="233">
        <v>0</v>
      </c>
      <c r="D84" s="277">
        <v>2</v>
      </c>
      <c r="E84" s="265">
        <f t="shared" si="19"/>
        <v>0</v>
      </c>
      <c r="F84" s="278">
        <v>0.6</v>
      </c>
      <c r="G84" s="240">
        <v>2</v>
      </c>
      <c r="H84" s="279">
        <v>15</v>
      </c>
      <c r="I84" s="280"/>
      <c r="J84" s="242"/>
      <c r="K84" s="242">
        <v>15</v>
      </c>
      <c r="L84" s="239"/>
      <c r="M84" s="246"/>
      <c r="N84" s="246"/>
      <c r="O84" s="246"/>
      <c r="P84" s="246"/>
      <c r="Q84" s="282"/>
      <c r="R84" s="284"/>
      <c r="S84" s="246"/>
      <c r="T84" s="246"/>
      <c r="U84" s="246">
        <v>1</v>
      </c>
      <c r="V84" s="246"/>
      <c r="W84" s="282"/>
      <c r="X84" s="301">
        <v>2</v>
      </c>
      <c r="Y84" s="246"/>
      <c r="Z84" s="246"/>
      <c r="AA84" s="246"/>
      <c r="AB84" s="246"/>
      <c r="AC84" s="282"/>
      <c r="AD84" s="301"/>
      <c r="AE84" s="246"/>
      <c r="AF84" s="246"/>
      <c r="AG84" s="246"/>
      <c r="AH84" s="246"/>
      <c r="AI84" s="282"/>
      <c r="AJ84" s="283"/>
      <c r="AK84" s="246"/>
      <c r="AL84" s="246"/>
      <c r="AM84" s="246"/>
      <c r="AN84" s="246"/>
      <c r="AO84" s="282"/>
      <c r="AP84" s="283"/>
    </row>
    <row r="85" spans="1:88" s="24" customFormat="1" ht="11.25" x14ac:dyDescent="0.2">
      <c r="A85" s="258" t="s">
        <v>119</v>
      </c>
      <c r="B85" s="104" t="s">
        <v>94</v>
      </c>
      <c r="C85" s="233">
        <v>0</v>
      </c>
      <c r="D85" s="277">
        <v>2</v>
      </c>
      <c r="E85" s="265">
        <f t="shared" si="19"/>
        <v>0</v>
      </c>
      <c r="F85" s="278">
        <v>0.6</v>
      </c>
      <c r="G85" s="240">
        <v>2</v>
      </c>
      <c r="H85" s="279">
        <v>15</v>
      </c>
      <c r="I85" s="303"/>
      <c r="J85" s="280">
        <v>15</v>
      </c>
      <c r="K85" s="242"/>
      <c r="L85" s="239" t="s">
        <v>47</v>
      </c>
      <c r="M85" s="242"/>
      <c r="N85" s="242"/>
      <c r="O85" s="242"/>
      <c r="P85" s="242"/>
      <c r="Q85" s="251"/>
      <c r="R85" s="302"/>
      <c r="S85" s="246"/>
      <c r="T85" s="246">
        <v>1</v>
      </c>
      <c r="U85" s="246"/>
      <c r="V85" s="246"/>
      <c r="W85" s="282"/>
      <c r="X85" s="300">
        <v>2</v>
      </c>
      <c r="Y85" s="246"/>
      <c r="Z85" s="246"/>
      <c r="AA85" s="246"/>
      <c r="AB85" s="246"/>
      <c r="AC85" s="282"/>
      <c r="AD85" s="300"/>
      <c r="AE85" s="246"/>
      <c r="AF85" s="246"/>
      <c r="AG85" s="246"/>
      <c r="AH85" s="246"/>
      <c r="AI85" s="282"/>
      <c r="AJ85" s="283"/>
      <c r="AK85" s="246"/>
      <c r="AL85" s="246"/>
      <c r="AM85" s="246"/>
      <c r="AN85" s="246"/>
      <c r="AO85" s="282"/>
      <c r="AP85" s="283"/>
      <c r="AQ85" s="123"/>
      <c r="AR85" s="123"/>
      <c r="AS85" s="123"/>
      <c r="AT85" s="123"/>
      <c r="AU85" s="123"/>
      <c r="AV85" s="123"/>
      <c r="AW85" s="373"/>
      <c r="AX85" s="373"/>
      <c r="AY85" s="373"/>
      <c r="AZ85" s="373"/>
      <c r="BA85" s="373"/>
      <c r="BB85" s="373"/>
      <c r="BC85" s="373"/>
      <c r="BD85" s="373"/>
      <c r="BE85" s="373"/>
      <c r="BF85" s="373"/>
      <c r="BG85" s="373"/>
      <c r="BH85" s="373"/>
      <c r="BI85" s="373"/>
      <c r="BJ85" s="373"/>
      <c r="BK85" s="373"/>
      <c r="BL85" s="373"/>
      <c r="BM85" s="373"/>
      <c r="BN85" s="373"/>
      <c r="BO85" s="373"/>
      <c r="BP85" s="373"/>
      <c r="BQ85" s="373"/>
      <c r="BR85" s="373"/>
      <c r="BS85" s="373"/>
      <c r="BT85" s="373"/>
      <c r="BU85" s="373"/>
      <c r="BV85" s="373"/>
      <c r="BW85" s="373"/>
      <c r="BX85" s="373"/>
      <c r="BY85" s="373"/>
      <c r="BZ85" s="373"/>
      <c r="CA85" s="373"/>
      <c r="CB85" s="373"/>
      <c r="CC85" s="373"/>
      <c r="CD85" s="373"/>
      <c r="CE85" s="373"/>
      <c r="CF85" s="373"/>
      <c r="CG85" s="373"/>
      <c r="CH85" s="373"/>
      <c r="CI85" s="373"/>
      <c r="CJ85" s="373"/>
    </row>
    <row r="86" spans="1:88" s="24" customFormat="1" ht="11.25" x14ac:dyDescent="0.2">
      <c r="A86" s="258" t="s">
        <v>120</v>
      </c>
      <c r="B86" s="165" t="s">
        <v>58</v>
      </c>
      <c r="C86" s="233">
        <v>0</v>
      </c>
      <c r="D86" s="240">
        <v>2</v>
      </c>
      <c r="E86" s="265">
        <f t="shared" si="19"/>
        <v>0</v>
      </c>
      <c r="F86" s="278">
        <v>0.6</v>
      </c>
      <c r="G86" s="240">
        <v>2</v>
      </c>
      <c r="H86" s="279">
        <v>15</v>
      </c>
      <c r="I86" s="280"/>
      <c r="J86" s="242"/>
      <c r="K86" s="242">
        <v>15</v>
      </c>
      <c r="L86" s="239"/>
      <c r="M86" s="246"/>
      <c r="N86" s="246"/>
      <c r="O86" s="246"/>
      <c r="P86" s="246"/>
      <c r="Q86" s="282"/>
      <c r="R86" s="284"/>
      <c r="S86" s="246"/>
      <c r="T86" s="246"/>
      <c r="U86" s="246">
        <v>1</v>
      </c>
      <c r="V86" s="246"/>
      <c r="W86" s="282"/>
      <c r="X86" s="283">
        <v>2</v>
      </c>
      <c r="Y86" s="246"/>
      <c r="Z86" s="246"/>
      <c r="AA86" s="246"/>
      <c r="AB86" s="246"/>
      <c r="AC86" s="282"/>
      <c r="AD86" s="301"/>
      <c r="AE86" s="246"/>
      <c r="AF86" s="246"/>
      <c r="AG86" s="246"/>
      <c r="AH86" s="246"/>
      <c r="AI86" s="282"/>
      <c r="AJ86" s="283"/>
      <c r="AK86" s="246"/>
      <c r="AL86" s="246"/>
      <c r="AM86" s="246"/>
      <c r="AN86" s="246"/>
      <c r="AO86" s="282"/>
      <c r="AP86" s="283"/>
      <c r="AQ86" s="123"/>
      <c r="AR86" s="123"/>
      <c r="AS86" s="123"/>
      <c r="AT86" s="123"/>
      <c r="AU86" s="123"/>
      <c r="AV86" s="123"/>
      <c r="AW86" s="373"/>
      <c r="AX86" s="373"/>
      <c r="AY86" s="373"/>
      <c r="AZ86" s="373"/>
      <c r="BA86" s="373"/>
      <c r="BB86" s="373"/>
      <c r="BC86" s="373"/>
      <c r="BD86" s="373"/>
      <c r="BE86" s="373"/>
      <c r="BF86" s="373"/>
      <c r="BG86" s="373"/>
      <c r="BH86" s="373"/>
      <c r="BI86" s="373"/>
      <c r="BJ86" s="373"/>
      <c r="BK86" s="373"/>
      <c r="BL86" s="373"/>
      <c r="BM86" s="373"/>
      <c r="BN86" s="373"/>
      <c r="BO86" s="373"/>
      <c r="BP86" s="373"/>
      <c r="BQ86" s="373"/>
      <c r="BR86" s="373"/>
      <c r="BS86" s="373"/>
      <c r="BT86" s="373"/>
      <c r="BU86" s="373"/>
      <c r="BV86" s="373"/>
      <c r="BW86" s="373"/>
      <c r="BX86" s="373"/>
      <c r="BY86" s="373"/>
      <c r="BZ86" s="373"/>
      <c r="CA86" s="373"/>
      <c r="CB86" s="373"/>
      <c r="CC86" s="373"/>
      <c r="CD86" s="373"/>
      <c r="CE86" s="373"/>
      <c r="CF86" s="373"/>
      <c r="CG86" s="373"/>
      <c r="CH86" s="373"/>
      <c r="CI86" s="373"/>
      <c r="CJ86" s="373"/>
    </row>
    <row r="87" spans="1:88" s="24" customFormat="1" ht="11.25" x14ac:dyDescent="0.2">
      <c r="A87" s="259">
        <v>37</v>
      </c>
      <c r="B87" s="105" t="s">
        <v>36</v>
      </c>
      <c r="C87" s="292">
        <v>0</v>
      </c>
      <c r="D87" s="293">
        <f>(SUM(D88:D91)/4)*3</f>
        <v>3</v>
      </c>
      <c r="E87" s="293">
        <f>(SUM(E88:E91)/4)*3</f>
        <v>0.96</v>
      </c>
      <c r="F87" s="294">
        <f>(SUM(F88:F91)/4)*3</f>
        <v>1.7999999999999998</v>
      </c>
      <c r="G87" s="295">
        <v>6</v>
      </c>
      <c r="H87" s="244">
        <v>45</v>
      </c>
      <c r="I87" s="296"/>
      <c r="J87" s="243"/>
      <c r="K87" s="243"/>
      <c r="L87" s="297"/>
      <c r="M87" s="248"/>
      <c r="N87" s="248"/>
      <c r="O87" s="248"/>
      <c r="P87" s="248"/>
      <c r="Q87" s="299"/>
      <c r="R87" s="301"/>
      <c r="S87" s="248"/>
      <c r="T87" s="248"/>
      <c r="U87" s="248"/>
      <c r="V87" s="248"/>
      <c r="W87" s="299"/>
      <c r="X87" s="300"/>
      <c r="Y87" s="248"/>
      <c r="Z87" s="248"/>
      <c r="AA87" s="248"/>
      <c r="AB87" s="248"/>
      <c r="AC87" s="299"/>
      <c r="AD87" s="301"/>
      <c r="AE87" s="248"/>
      <c r="AF87" s="248"/>
      <c r="AG87" s="248"/>
      <c r="AH87" s="248"/>
      <c r="AI87" s="299"/>
      <c r="AJ87" s="300"/>
      <c r="AK87" s="248"/>
      <c r="AL87" s="248"/>
      <c r="AM87" s="248"/>
      <c r="AN87" s="248"/>
      <c r="AO87" s="299"/>
      <c r="AP87" s="300"/>
      <c r="AQ87" s="123"/>
      <c r="AR87" s="123"/>
      <c r="AS87" s="123"/>
      <c r="AT87" s="123"/>
      <c r="AU87" s="123"/>
      <c r="AV87" s="123"/>
      <c r="AW87" s="373"/>
      <c r="AX87" s="373"/>
      <c r="AY87" s="373"/>
      <c r="AZ87" s="373"/>
      <c r="BA87" s="373"/>
      <c r="BB87" s="373"/>
      <c r="BC87" s="373"/>
      <c r="BD87" s="373"/>
      <c r="BE87" s="373"/>
      <c r="BF87" s="373"/>
      <c r="BG87" s="373"/>
      <c r="BH87" s="373"/>
      <c r="BI87" s="373"/>
      <c r="BJ87" s="373"/>
      <c r="BK87" s="373"/>
      <c r="BL87" s="373"/>
      <c r="BM87" s="373"/>
      <c r="BN87" s="373"/>
      <c r="BO87" s="373"/>
      <c r="BP87" s="373"/>
      <c r="BQ87" s="373"/>
      <c r="BR87" s="373"/>
      <c r="BS87" s="373"/>
      <c r="BT87" s="373"/>
      <c r="BU87" s="373"/>
      <c r="BV87" s="373"/>
      <c r="BW87" s="373"/>
      <c r="BX87" s="373"/>
      <c r="BY87" s="373"/>
      <c r="BZ87" s="373"/>
      <c r="CA87" s="373"/>
      <c r="CB87" s="373"/>
      <c r="CC87" s="373"/>
      <c r="CD87" s="373"/>
      <c r="CE87" s="373"/>
      <c r="CF87" s="373"/>
      <c r="CG87" s="373"/>
      <c r="CH87" s="373"/>
      <c r="CI87" s="373"/>
      <c r="CJ87" s="373"/>
    </row>
    <row r="88" spans="1:88" s="5" customFormat="1" ht="13.5" customHeight="1" x14ac:dyDescent="0.2">
      <c r="A88" s="258" t="s">
        <v>121</v>
      </c>
      <c r="B88" s="163" t="s">
        <v>75</v>
      </c>
      <c r="C88" s="233">
        <v>0</v>
      </c>
      <c r="D88" s="277">
        <v>1</v>
      </c>
      <c r="E88" s="265">
        <f t="shared" ref="E88:E91" si="20">IF(ISBLANK(I88),0,I88/25)</f>
        <v>0.32</v>
      </c>
      <c r="F88" s="278">
        <v>0.6</v>
      </c>
      <c r="G88" s="240">
        <v>2</v>
      </c>
      <c r="H88" s="279">
        <v>15</v>
      </c>
      <c r="I88" s="280">
        <v>8</v>
      </c>
      <c r="J88" s="242">
        <v>7</v>
      </c>
      <c r="K88" s="242" t="s">
        <v>47</v>
      </c>
      <c r="L88" s="239"/>
      <c r="M88" s="246"/>
      <c r="N88" s="246"/>
      <c r="O88" s="246"/>
      <c r="P88" s="246"/>
      <c r="Q88" s="282"/>
      <c r="R88" s="284"/>
      <c r="S88" s="246"/>
      <c r="T88" s="246"/>
      <c r="U88" s="246"/>
      <c r="V88" s="246"/>
      <c r="W88" s="282"/>
      <c r="X88" s="283"/>
      <c r="Y88" s="246">
        <f>8/15</f>
        <v>0.53333333333333333</v>
      </c>
      <c r="Z88" s="246">
        <f>7/15</f>
        <v>0.46666666666666667</v>
      </c>
      <c r="AA88" s="246"/>
      <c r="AB88" s="246"/>
      <c r="AC88" s="282"/>
      <c r="AD88" s="301">
        <v>2</v>
      </c>
      <c r="AE88" s="246"/>
      <c r="AF88" s="246"/>
      <c r="AG88" s="246"/>
      <c r="AH88" s="246"/>
      <c r="AI88" s="282"/>
      <c r="AJ88" s="300"/>
      <c r="AK88" s="246"/>
      <c r="AL88" s="246"/>
      <c r="AM88" s="246"/>
      <c r="AN88" s="246"/>
      <c r="AO88" s="282"/>
      <c r="AP88" s="283"/>
      <c r="AQ88" s="123"/>
      <c r="AR88" s="123"/>
      <c r="AS88" s="123"/>
      <c r="AT88" s="123"/>
      <c r="AU88" s="123"/>
      <c r="AV88" s="123"/>
      <c r="AW88" s="370"/>
      <c r="AX88" s="370"/>
      <c r="AY88" s="370"/>
      <c r="AZ88" s="370"/>
      <c r="BA88" s="370"/>
      <c r="BB88" s="370"/>
      <c r="BC88" s="370"/>
      <c r="BD88" s="370"/>
      <c r="BE88" s="370"/>
      <c r="BF88" s="370"/>
      <c r="BG88" s="370"/>
      <c r="BH88" s="370"/>
      <c r="BI88" s="370"/>
      <c r="BJ88" s="370"/>
      <c r="BK88" s="370"/>
      <c r="BL88" s="370"/>
      <c r="BM88" s="370"/>
      <c r="BN88" s="370"/>
      <c r="BO88" s="370"/>
      <c r="BP88" s="370"/>
      <c r="BQ88" s="370"/>
      <c r="BR88" s="370"/>
      <c r="BS88" s="370"/>
      <c r="BT88" s="370"/>
      <c r="BU88" s="370"/>
      <c r="BV88" s="370"/>
      <c r="BW88" s="370"/>
      <c r="BX88" s="370"/>
      <c r="BY88" s="370"/>
      <c r="BZ88" s="370"/>
      <c r="CA88" s="370"/>
      <c r="CB88" s="370"/>
      <c r="CC88" s="370"/>
      <c r="CD88" s="370"/>
      <c r="CE88" s="370"/>
      <c r="CF88" s="370"/>
      <c r="CG88" s="370"/>
      <c r="CH88" s="370"/>
      <c r="CI88" s="370"/>
      <c r="CJ88" s="370"/>
    </row>
    <row r="89" spans="1:88" s="5" customFormat="1" ht="11.25" x14ac:dyDescent="0.2">
      <c r="A89" s="260" t="s">
        <v>122</v>
      </c>
      <c r="B89" s="179" t="s">
        <v>103</v>
      </c>
      <c r="C89" s="233">
        <v>0</v>
      </c>
      <c r="D89" s="277">
        <v>1</v>
      </c>
      <c r="E89" s="265">
        <f t="shared" si="20"/>
        <v>0.32</v>
      </c>
      <c r="F89" s="278">
        <v>0.6</v>
      </c>
      <c r="G89" s="240">
        <v>2</v>
      </c>
      <c r="H89" s="279">
        <v>15</v>
      </c>
      <c r="I89" s="280">
        <v>8</v>
      </c>
      <c r="J89" s="242">
        <v>7</v>
      </c>
      <c r="K89" s="242" t="s">
        <v>47</v>
      </c>
      <c r="L89" s="239"/>
      <c r="M89" s="246"/>
      <c r="N89" s="246"/>
      <c r="O89" s="246"/>
      <c r="P89" s="246"/>
      <c r="Q89" s="282"/>
      <c r="R89" s="284"/>
      <c r="S89" s="246"/>
      <c r="T89" s="246"/>
      <c r="U89" s="246"/>
      <c r="V89" s="246"/>
      <c r="W89" s="282"/>
      <c r="X89" s="283"/>
      <c r="Y89" s="246">
        <f>8/15</f>
        <v>0.53333333333333333</v>
      </c>
      <c r="Z89" s="246">
        <f>7/15</f>
        <v>0.46666666666666667</v>
      </c>
      <c r="AA89" s="246"/>
      <c r="AB89" s="246"/>
      <c r="AC89" s="282"/>
      <c r="AD89" s="283">
        <v>2</v>
      </c>
      <c r="AE89" s="246"/>
      <c r="AF89" s="246"/>
      <c r="AG89" s="246"/>
      <c r="AH89" s="246"/>
      <c r="AI89" s="282"/>
      <c r="AJ89" s="283"/>
      <c r="AK89" s="246"/>
      <c r="AL89" s="246"/>
      <c r="AM89" s="246"/>
      <c r="AN89" s="246"/>
      <c r="AO89" s="282"/>
      <c r="AP89" s="283"/>
      <c r="AQ89" s="123"/>
      <c r="AR89" s="123"/>
      <c r="AS89" s="123"/>
      <c r="AT89" s="123"/>
      <c r="AU89" s="123"/>
      <c r="AV89" s="123"/>
      <c r="AW89" s="370"/>
      <c r="AX89" s="370"/>
      <c r="AY89" s="370"/>
      <c r="AZ89" s="370"/>
      <c r="BA89" s="370"/>
      <c r="BB89" s="370"/>
      <c r="BC89" s="370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0"/>
      <c r="BP89" s="370"/>
      <c r="BQ89" s="370"/>
      <c r="BR89" s="370"/>
      <c r="BS89" s="370"/>
      <c r="BT89" s="370"/>
      <c r="BU89" s="370"/>
      <c r="BV89" s="370"/>
      <c r="BW89" s="370"/>
      <c r="BX89" s="370"/>
      <c r="BY89" s="370"/>
      <c r="BZ89" s="370"/>
      <c r="CA89" s="370"/>
      <c r="CB89" s="370"/>
      <c r="CC89" s="370"/>
      <c r="CD89" s="370"/>
      <c r="CE89" s="370"/>
      <c r="CF89" s="370"/>
      <c r="CG89" s="370"/>
      <c r="CH89" s="370"/>
      <c r="CI89" s="370"/>
      <c r="CJ89" s="370"/>
    </row>
    <row r="90" spans="1:88" x14ac:dyDescent="0.2">
      <c r="A90" s="258" t="s">
        <v>123</v>
      </c>
      <c r="B90" s="166" t="s">
        <v>105</v>
      </c>
      <c r="C90" s="233">
        <v>0</v>
      </c>
      <c r="D90" s="277">
        <v>1</v>
      </c>
      <c r="E90" s="265">
        <f t="shared" si="20"/>
        <v>0.32</v>
      </c>
      <c r="F90" s="278">
        <v>0.6</v>
      </c>
      <c r="G90" s="240">
        <v>2</v>
      </c>
      <c r="H90" s="279">
        <v>15</v>
      </c>
      <c r="I90" s="304">
        <v>8</v>
      </c>
      <c r="J90" s="305">
        <v>7</v>
      </c>
      <c r="K90" s="242"/>
      <c r="L90" s="239"/>
      <c r="M90" s="242"/>
      <c r="N90" s="242"/>
      <c r="O90" s="242"/>
      <c r="P90" s="242"/>
      <c r="Q90" s="251"/>
      <c r="R90" s="302"/>
      <c r="S90" s="246"/>
      <c r="T90" s="246"/>
      <c r="U90" s="246"/>
      <c r="V90" s="246"/>
      <c r="W90" s="282"/>
      <c r="X90" s="300"/>
      <c r="Y90" s="246">
        <f t="shared" ref="Y90:Y91" si="21">8/15</f>
        <v>0.53333333333333333</v>
      </c>
      <c r="Z90" s="246">
        <f t="shared" ref="Z90:Z91" si="22">7/15</f>
        <v>0.46666666666666667</v>
      </c>
      <c r="AA90" s="246"/>
      <c r="AB90" s="246"/>
      <c r="AC90" s="282"/>
      <c r="AD90" s="300">
        <v>2</v>
      </c>
      <c r="AE90" s="246"/>
      <c r="AF90" s="246"/>
      <c r="AG90" s="246"/>
      <c r="AH90" s="246"/>
      <c r="AI90" s="282"/>
      <c r="AJ90" s="283"/>
      <c r="AK90" s="246"/>
      <c r="AL90" s="246"/>
      <c r="AM90" s="246"/>
      <c r="AN90" s="246"/>
      <c r="AO90" s="282"/>
      <c r="AP90" s="283"/>
    </row>
    <row r="91" spans="1:88" s="33" customFormat="1" ht="11.25" x14ac:dyDescent="0.2">
      <c r="A91" s="260" t="s">
        <v>124</v>
      </c>
      <c r="B91" s="167" t="s">
        <v>95</v>
      </c>
      <c r="C91" s="233">
        <v>0</v>
      </c>
      <c r="D91" s="277">
        <v>1</v>
      </c>
      <c r="E91" s="265">
        <f t="shared" si="20"/>
        <v>0.32</v>
      </c>
      <c r="F91" s="278">
        <v>0.6</v>
      </c>
      <c r="G91" s="240">
        <v>2</v>
      </c>
      <c r="H91" s="279">
        <v>15</v>
      </c>
      <c r="I91" s="280">
        <v>8</v>
      </c>
      <c r="J91" s="242">
        <v>7</v>
      </c>
      <c r="K91" s="242"/>
      <c r="L91" s="239"/>
      <c r="M91" s="242"/>
      <c r="N91" s="242"/>
      <c r="O91" s="242"/>
      <c r="P91" s="242"/>
      <c r="Q91" s="251"/>
      <c r="R91" s="302"/>
      <c r="S91" s="246"/>
      <c r="T91" s="246"/>
      <c r="U91" s="246"/>
      <c r="V91" s="246"/>
      <c r="W91" s="282"/>
      <c r="X91" s="300"/>
      <c r="Y91" s="246">
        <f t="shared" si="21"/>
        <v>0.53333333333333333</v>
      </c>
      <c r="Z91" s="246">
        <f t="shared" si="22"/>
        <v>0.46666666666666667</v>
      </c>
      <c r="AA91" s="246"/>
      <c r="AB91" s="246"/>
      <c r="AC91" s="282"/>
      <c r="AD91" s="284">
        <v>2</v>
      </c>
      <c r="AE91" s="246"/>
      <c r="AF91" s="246"/>
      <c r="AG91" s="246"/>
      <c r="AH91" s="246"/>
      <c r="AI91" s="282"/>
      <c r="AJ91" s="283"/>
      <c r="AK91" s="246"/>
      <c r="AL91" s="246"/>
      <c r="AM91" s="246"/>
      <c r="AN91" s="246"/>
      <c r="AO91" s="282"/>
      <c r="AP91" s="283"/>
      <c r="AQ91" s="124"/>
      <c r="AR91" s="124"/>
      <c r="AS91" s="124"/>
      <c r="AT91" s="124"/>
      <c r="AU91" s="124"/>
      <c r="AV91" s="124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</row>
    <row r="92" spans="1:88" s="54" customFormat="1" ht="13.5" customHeight="1" x14ac:dyDescent="0.2">
      <c r="A92" s="154">
        <v>38</v>
      </c>
      <c r="B92" s="261" t="s">
        <v>132</v>
      </c>
      <c r="C92" s="292">
        <v>0</v>
      </c>
      <c r="D92" s="293">
        <f>(SUM(D93:D96)/4)*2+(SUM(D97:D99)/3)</f>
        <v>6</v>
      </c>
      <c r="E92" s="293">
        <f>(SUM(E93:E96)/4)*2+(SUM(E97:E99)/3)</f>
        <v>0.64</v>
      </c>
      <c r="F92" s="294">
        <f>(SUM(F93:F96)/4)*3</f>
        <v>1.7999999999999998</v>
      </c>
      <c r="G92" s="295">
        <v>8</v>
      </c>
      <c r="H92" s="244">
        <v>45</v>
      </c>
      <c r="I92" s="296"/>
      <c r="J92" s="243"/>
      <c r="K92" s="243" t="s">
        <v>47</v>
      </c>
      <c r="L92" s="297"/>
      <c r="M92" s="306"/>
      <c r="N92" s="306"/>
      <c r="O92" s="306"/>
      <c r="P92" s="306"/>
      <c r="Q92" s="307"/>
      <c r="R92" s="308"/>
      <c r="S92" s="306"/>
      <c r="T92" s="306"/>
      <c r="U92" s="306"/>
      <c r="V92" s="306"/>
      <c r="W92" s="307"/>
      <c r="X92" s="291"/>
      <c r="Y92" s="306"/>
      <c r="Z92" s="306"/>
      <c r="AA92" s="306"/>
      <c r="AB92" s="306"/>
      <c r="AC92" s="307"/>
      <c r="AD92" s="308"/>
      <c r="AE92" s="306"/>
      <c r="AF92" s="306"/>
      <c r="AG92" s="306"/>
      <c r="AH92" s="306"/>
      <c r="AI92" s="307"/>
      <c r="AJ92" s="291"/>
      <c r="AK92" s="306"/>
      <c r="AL92" s="306"/>
      <c r="AM92" s="306"/>
      <c r="AN92" s="306"/>
      <c r="AO92" s="307"/>
      <c r="AP92" s="291"/>
      <c r="AQ92" s="124"/>
      <c r="AR92" s="124"/>
      <c r="AS92" s="124"/>
      <c r="AT92" s="124"/>
      <c r="AU92" s="124"/>
      <c r="AV92" s="124"/>
      <c r="AW92" s="375"/>
      <c r="AX92" s="375"/>
      <c r="AY92" s="375"/>
      <c r="AZ92" s="375"/>
      <c r="BA92" s="375"/>
      <c r="BB92" s="375"/>
      <c r="BC92" s="375"/>
      <c r="BD92" s="375"/>
      <c r="BE92" s="375"/>
      <c r="BF92" s="375"/>
      <c r="BG92" s="375"/>
      <c r="BH92" s="375"/>
      <c r="BI92" s="375"/>
      <c r="BJ92" s="375"/>
      <c r="BK92" s="375"/>
      <c r="BL92" s="375"/>
      <c r="BM92" s="375"/>
      <c r="BN92" s="375"/>
      <c r="BO92" s="375"/>
      <c r="BP92" s="375"/>
      <c r="BQ92" s="375"/>
      <c r="BR92" s="375"/>
      <c r="BS92" s="375"/>
      <c r="BT92" s="375"/>
      <c r="BU92" s="375"/>
      <c r="BV92" s="375"/>
      <c r="BW92" s="375"/>
      <c r="BX92" s="375"/>
      <c r="BY92" s="375"/>
      <c r="BZ92" s="375"/>
      <c r="CA92" s="375"/>
      <c r="CB92" s="375"/>
      <c r="CC92" s="375"/>
      <c r="CD92" s="375"/>
      <c r="CE92" s="375"/>
      <c r="CF92" s="375"/>
      <c r="CG92" s="375"/>
      <c r="CH92" s="375"/>
      <c r="CI92" s="375"/>
      <c r="CJ92" s="375"/>
    </row>
    <row r="93" spans="1:88" x14ac:dyDescent="0.2">
      <c r="A93" s="153" t="s">
        <v>125</v>
      </c>
      <c r="B93" s="166" t="s">
        <v>86</v>
      </c>
      <c r="C93" s="233">
        <v>0</v>
      </c>
      <c r="D93" s="240">
        <v>1</v>
      </c>
      <c r="E93" s="265">
        <f t="shared" ref="E93:E99" si="23">IF(ISBLANK(I93),0,I93/25)</f>
        <v>0.32</v>
      </c>
      <c r="F93" s="278">
        <v>0.6</v>
      </c>
      <c r="G93" s="240">
        <v>2</v>
      </c>
      <c r="H93" s="279">
        <v>15</v>
      </c>
      <c r="I93" s="280">
        <v>8</v>
      </c>
      <c r="J93" s="242">
        <v>7</v>
      </c>
      <c r="K93" s="242" t="s">
        <v>47</v>
      </c>
      <c r="L93" s="239"/>
      <c r="M93" s="287"/>
      <c r="N93" s="287"/>
      <c r="O93" s="287"/>
      <c r="P93" s="287"/>
      <c r="Q93" s="288"/>
      <c r="R93" s="289"/>
      <c r="S93" s="287"/>
      <c r="T93" s="287"/>
      <c r="U93" s="287"/>
      <c r="V93" s="287"/>
      <c r="W93" s="288"/>
      <c r="X93" s="290"/>
      <c r="Y93" s="287"/>
      <c r="Z93" s="287"/>
      <c r="AA93" s="287"/>
      <c r="AB93" s="287"/>
      <c r="AC93" s="288"/>
      <c r="AD93" s="289"/>
      <c r="AE93" s="287">
        <f>8/15</f>
        <v>0.53333333333333333</v>
      </c>
      <c r="AF93" s="287">
        <f>7/15</f>
        <v>0.46666666666666667</v>
      </c>
      <c r="AG93" s="287"/>
      <c r="AH93" s="287"/>
      <c r="AI93" s="288"/>
      <c r="AJ93" s="291">
        <v>2</v>
      </c>
      <c r="AK93" s="287"/>
      <c r="AL93" s="287"/>
      <c r="AM93" s="287"/>
      <c r="AN93" s="287"/>
      <c r="AO93" s="288"/>
      <c r="AP93" s="290"/>
    </row>
    <row r="94" spans="1:88" s="24" customFormat="1" ht="11.25" x14ac:dyDescent="0.2">
      <c r="A94" s="153" t="s">
        <v>126</v>
      </c>
      <c r="B94" s="170" t="s">
        <v>106</v>
      </c>
      <c r="C94" s="233">
        <v>0</v>
      </c>
      <c r="D94" s="277">
        <v>1</v>
      </c>
      <c r="E94" s="265">
        <f t="shared" si="23"/>
        <v>0.32</v>
      </c>
      <c r="F94" s="278">
        <v>0.6</v>
      </c>
      <c r="G94" s="240">
        <v>2</v>
      </c>
      <c r="H94" s="279">
        <v>15</v>
      </c>
      <c r="I94" s="280">
        <v>8</v>
      </c>
      <c r="J94" s="242">
        <v>7</v>
      </c>
      <c r="K94" s="242"/>
      <c r="L94" s="239"/>
      <c r="M94" s="287"/>
      <c r="N94" s="287"/>
      <c r="O94" s="287"/>
      <c r="P94" s="287"/>
      <c r="Q94" s="288"/>
      <c r="R94" s="289"/>
      <c r="S94" s="287"/>
      <c r="T94" s="287"/>
      <c r="U94" s="287"/>
      <c r="V94" s="287"/>
      <c r="W94" s="288"/>
      <c r="X94" s="290"/>
      <c r="Y94" s="287"/>
      <c r="Z94" s="287"/>
      <c r="AA94" s="287"/>
      <c r="AB94" s="287"/>
      <c r="AC94" s="288"/>
      <c r="AD94" s="289"/>
      <c r="AE94" s="287">
        <f>8/15</f>
        <v>0.53333333333333333</v>
      </c>
      <c r="AF94" s="287">
        <f>7/15</f>
        <v>0.46666666666666667</v>
      </c>
      <c r="AG94" s="287"/>
      <c r="AH94" s="287"/>
      <c r="AI94" s="288"/>
      <c r="AJ94" s="291">
        <v>2</v>
      </c>
      <c r="AK94" s="287"/>
      <c r="AL94" s="287"/>
      <c r="AM94" s="287"/>
      <c r="AN94" s="287"/>
      <c r="AO94" s="288"/>
      <c r="AP94" s="291"/>
      <c r="AQ94" s="123"/>
      <c r="AR94" s="123"/>
      <c r="AS94" s="123"/>
      <c r="AT94" s="123"/>
      <c r="AU94" s="123"/>
      <c r="AV94" s="123"/>
      <c r="AW94" s="373"/>
      <c r="AX94" s="373"/>
      <c r="AY94" s="373"/>
      <c r="AZ94" s="373"/>
      <c r="BA94" s="373"/>
      <c r="BB94" s="373"/>
      <c r="BC94" s="373"/>
      <c r="BD94" s="373"/>
      <c r="BE94" s="373"/>
      <c r="BF94" s="373"/>
      <c r="BG94" s="373"/>
      <c r="BH94" s="373"/>
      <c r="BI94" s="373"/>
      <c r="BJ94" s="373"/>
      <c r="BK94" s="373"/>
      <c r="BL94" s="373"/>
      <c r="BM94" s="373"/>
      <c r="BN94" s="373"/>
      <c r="BO94" s="373"/>
      <c r="BP94" s="373"/>
      <c r="BQ94" s="373"/>
      <c r="BR94" s="373"/>
      <c r="BS94" s="373"/>
      <c r="BT94" s="373"/>
      <c r="BU94" s="373"/>
      <c r="BV94" s="373"/>
      <c r="BW94" s="373"/>
      <c r="BX94" s="373"/>
      <c r="BY94" s="373"/>
      <c r="BZ94" s="373"/>
      <c r="CA94" s="373"/>
      <c r="CB94" s="373"/>
      <c r="CC94" s="373"/>
      <c r="CD94" s="373"/>
      <c r="CE94" s="373"/>
      <c r="CF94" s="373"/>
      <c r="CG94" s="373"/>
      <c r="CH94" s="373"/>
      <c r="CI94" s="373"/>
      <c r="CJ94" s="373"/>
    </row>
    <row r="95" spans="1:88" s="24" customFormat="1" ht="11.25" x14ac:dyDescent="0.2">
      <c r="A95" s="153" t="s">
        <v>127</v>
      </c>
      <c r="B95" s="164" t="s">
        <v>110</v>
      </c>
      <c r="C95" s="233">
        <v>0</v>
      </c>
      <c r="D95" s="240">
        <v>1</v>
      </c>
      <c r="E95" s="265">
        <f t="shared" si="23"/>
        <v>0.32</v>
      </c>
      <c r="F95" s="278">
        <v>0.6</v>
      </c>
      <c r="G95" s="240">
        <v>2</v>
      </c>
      <c r="H95" s="279">
        <v>15</v>
      </c>
      <c r="I95" s="280">
        <v>8</v>
      </c>
      <c r="J95" s="242">
        <v>7</v>
      </c>
      <c r="K95" s="242"/>
      <c r="L95" s="239"/>
      <c r="M95" s="287"/>
      <c r="N95" s="287"/>
      <c r="O95" s="287"/>
      <c r="P95" s="287"/>
      <c r="Q95" s="288"/>
      <c r="R95" s="289"/>
      <c r="S95" s="287"/>
      <c r="T95" s="287"/>
      <c r="U95" s="287"/>
      <c r="V95" s="287"/>
      <c r="W95" s="288"/>
      <c r="X95" s="290"/>
      <c r="Y95" s="287"/>
      <c r="Z95" s="287"/>
      <c r="AA95" s="287"/>
      <c r="AB95" s="287"/>
      <c r="AC95" s="288"/>
      <c r="AD95" s="289"/>
      <c r="AE95" s="287">
        <f>8/15</f>
        <v>0.53333333333333333</v>
      </c>
      <c r="AF95" s="287">
        <f>7/15</f>
        <v>0.46666666666666667</v>
      </c>
      <c r="AG95" s="287"/>
      <c r="AH95" s="287"/>
      <c r="AI95" s="288"/>
      <c r="AJ95" s="291">
        <v>2</v>
      </c>
      <c r="AK95" s="287"/>
      <c r="AL95" s="287"/>
      <c r="AM95" s="287"/>
      <c r="AN95" s="287"/>
      <c r="AO95" s="288"/>
      <c r="AP95" s="290"/>
      <c r="AQ95" s="123"/>
      <c r="AR95" s="123"/>
      <c r="AS95" s="123"/>
      <c r="AT95" s="123"/>
      <c r="AU95" s="123"/>
      <c r="AV95" s="123"/>
      <c r="AW95" s="373"/>
      <c r="AX95" s="373"/>
      <c r="AY95" s="373"/>
      <c r="AZ95" s="373"/>
      <c r="BA95" s="373"/>
      <c r="BB95" s="373"/>
      <c r="BC95" s="373"/>
      <c r="BD95" s="373"/>
      <c r="BE95" s="373"/>
      <c r="BF95" s="373"/>
      <c r="BG95" s="373"/>
      <c r="BH95" s="373"/>
      <c r="BI95" s="373"/>
      <c r="BJ95" s="373"/>
      <c r="BK95" s="373"/>
      <c r="BL95" s="373"/>
      <c r="BM95" s="373"/>
      <c r="BN95" s="373"/>
      <c r="BO95" s="373"/>
      <c r="BP95" s="373"/>
      <c r="BQ95" s="373"/>
      <c r="BR95" s="373"/>
      <c r="BS95" s="373"/>
      <c r="BT95" s="373"/>
      <c r="BU95" s="373"/>
      <c r="BV95" s="373"/>
      <c r="BW95" s="373"/>
      <c r="BX95" s="373"/>
      <c r="BY95" s="373"/>
      <c r="BZ95" s="373"/>
      <c r="CA95" s="373"/>
      <c r="CB95" s="373"/>
      <c r="CC95" s="373"/>
      <c r="CD95" s="373"/>
      <c r="CE95" s="373"/>
      <c r="CF95" s="373"/>
      <c r="CG95" s="373"/>
      <c r="CH95" s="373"/>
      <c r="CI95" s="373"/>
      <c r="CJ95" s="373"/>
    </row>
    <row r="96" spans="1:88" s="5" customFormat="1" ht="13.5" customHeight="1" x14ac:dyDescent="0.2">
      <c r="A96" s="153" t="s">
        <v>128</v>
      </c>
      <c r="B96" s="33" t="s">
        <v>90</v>
      </c>
      <c r="C96" s="233">
        <v>0</v>
      </c>
      <c r="D96" s="240">
        <v>1</v>
      </c>
      <c r="E96" s="265">
        <f t="shared" si="23"/>
        <v>0.32</v>
      </c>
      <c r="F96" s="278">
        <v>0.6</v>
      </c>
      <c r="G96" s="240">
        <v>2</v>
      </c>
      <c r="H96" s="279">
        <v>15</v>
      </c>
      <c r="I96" s="280">
        <v>8</v>
      </c>
      <c r="J96" s="242">
        <v>7</v>
      </c>
      <c r="K96" s="242" t="s">
        <v>47</v>
      </c>
      <c r="L96" s="239"/>
      <c r="M96" s="246"/>
      <c r="N96" s="246"/>
      <c r="O96" s="246"/>
      <c r="P96" s="246"/>
      <c r="Q96" s="282"/>
      <c r="R96" s="284"/>
      <c r="S96" s="246"/>
      <c r="T96" s="246"/>
      <c r="U96" s="246"/>
      <c r="V96" s="246"/>
      <c r="W96" s="282"/>
      <c r="X96" s="283"/>
      <c r="Y96" s="246"/>
      <c r="Z96" s="246"/>
      <c r="AA96" s="246"/>
      <c r="AB96" s="246"/>
      <c r="AC96" s="282"/>
      <c r="AD96" s="301"/>
      <c r="AE96" s="287">
        <f>8/15</f>
        <v>0.53333333333333333</v>
      </c>
      <c r="AF96" s="287">
        <f>7/15</f>
        <v>0.46666666666666667</v>
      </c>
      <c r="AG96" s="246"/>
      <c r="AH96" s="246"/>
      <c r="AI96" s="282"/>
      <c r="AJ96" s="283">
        <v>2</v>
      </c>
      <c r="AK96" s="246"/>
      <c r="AL96" s="246"/>
      <c r="AM96" s="246"/>
      <c r="AN96" s="246"/>
      <c r="AO96" s="282"/>
      <c r="AP96" s="283"/>
      <c r="AQ96" s="123"/>
      <c r="AR96" s="123"/>
      <c r="AS96" s="123"/>
      <c r="AT96" s="123"/>
      <c r="AU96" s="123"/>
      <c r="AV96" s="123"/>
      <c r="AW96" s="370"/>
      <c r="AX96" s="370"/>
      <c r="AY96" s="370"/>
      <c r="AZ96" s="370"/>
      <c r="BA96" s="370"/>
      <c r="BB96" s="370"/>
      <c r="BC96" s="370"/>
      <c r="BD96" s="370"/>
      <c r="BE96" s="370"/>
      <c r="BF96" s="370"/>
      <c r="BG96" s="370"/>
      <c r="BH96" s="370"/>
      <c r="BI96" s="370"/>
      <c r="BJ96" s="370"/>
      <c r="BK96" s="370"/>
      <c r="BL96" s="370"/>
      <c r="BM96" s="370"/>
      <c r="BN96" s="370"/>
      <c r="BO96" s="370"/>
      <c r="BP96" s="370"/>
      <c r="BQ96" s="370"/>
      <c r="BR96" s="370"/>
      <c r="BS96" s="370"/>
      <c r="BT96" s="370"/>
      <c r="BU96" s="370"/>
      <c r="BV96" s="370"/>
      <c r="BW96" s="370"/>
      <c r="BX96" s="370"/>
      <c r="BY96" s="370"/>
      <c r="BZ96" s="370"/>
      <c r="CA96" s="370"/>
      <c r="CB96" s="370"/>
      <c r="CC96" s="370"/>
      <c r="CD96" s="370"/>
      <c r="CE96" s="370"/>
      <c r="CF96" s="370"/>
      <c r="CG96" s="370"/>
      <c r="CH96" s="370"/>
      <c r="CI96" s="370"/>
      <c r="CJ96" s="370"/>
    </row>
    <row r="97" spans="1:88" s="139" customFormat="1" ht="12" customHeight="1" x14ac:dyDescent="0.2">
      <c r="A97" s="155" t="s">
        <v>129</v>
      </c>
      <c r="B97" s="141" t="s">
        <v>91</v>
      </c>
      <c r="C97" s="233">
        <v>0</v>
      </c>
      <c r="D97" s="240">
        <v>4</v>
      </c>
      <c r="E97" s="265">
        <f t="shared" si="23"/>
        <v>0</v>
      </c>
      <c r="F97" s="309">
        <v>0.6</v>
      </c>
      <c r="G97" s="310">
        <v>4</v>
      </c>
      <c r="H97" s="279">
        <v>15</v>
      </c>
      <c r="I97" s="311"/>
      <c r="J97" s="311">
        <v>15</v>
      </c>
      <c r="K97" s="311"/>
      <c r="L97" s="312"/>
      <c r="M97" s="313"/>
      <c r="N97" s="313"/>
      <c r="O97" s="313"/>
      <c r="P97" s="313"/>
      <c r="Q97" s="299"/>
      <c r="R97" s="301"/>
      <c r="S97" s="313"/>
      <c r="T97" s="313"/>
      <c r="U97" s="313"/>
      <c r="V97" s="313"/>
      <c r="W97" s="299"/>
      <c r="X97" s="300"/>
      <c r="Y97" s="313"/>
      <c r="Z97" s="313"/>
      <c r="AA97" s="313"/>
      <c r="AB97" s="313"/>
      <c r="AC97" s="299"/>
      <c r="AD97" s="301"/>
      <c r="AE97" s="313"/>
      <c r="AF97" s="313">
        <v>1</v>
      </c>
      <c r="AG97" s="313"/>
      <c r="AH97" s="313"/>
      <c r="AI97" s="299"/>
      <c r="AJ97" s="300">
        <v>4</v>
      </c>
      <c r="AK97" s="313"/>
      <c r="AL97" s="314"/>
      <c r="AM97" s="313"/>
      <c r="AN97" s="313"/>
      <c r="AO97" s="299"/>
      <c r="AP97" s="300"/>
      <c r="AU97" s="140"/>
      <c r="AV97" s="140"/>
      <c r="AW97" s="377"/>
      <c r="AX97" s="377"/>
      <c r="AY97" s="377"/>
      <c r="AZ97" s="377"/>
      <c r="BA97" s="377"/>
      <c r="BB97" s="377"/>
      <c r="BC97" s="377"/>
      <c r="BD97" s="377"/>
      <c r="BE97" s="377"/>
      <c r="BF97" s="377"/>
      <c r="BG97" s="377"/>
      <c r="BH97" s="377"/>
      <c r="BI97" s="377"/>
      <c r="BJ97" s="377"/>
      <c r="BK97" s="377"/>
      <c r="BL97" s="377"/>
      <c r="BM97" s="377"/>
      <c r="BN97" s="377"/>
      <c r="BO97" s="377"/>
      <c r="BP97" s="377"/>
      <c r="BQ97" s="377"/>
      <c r="BR97" s="377"/>
      <c r="BS97" s="377"/>
      <c r="BT97" s="377"/>
      <c r="BU97" s="377"/>
      <c r="BV97" s="377"/>
      <c r="BW97" s="377"/>
      <c r="BX97" s="377"/>
      <c r="BY97" s="377"/>
      <c r="BZ97" s="377"/>
      <c r="CA97" s="377"/>
      <c r="CB97" s="377"/>
      <c r="CC97" s="377"/>
      <c r="CD97" s="377"/>
      <c r="CE97" s="377"/>
      <c r="CF97" s="377"/>
      <c r="CG97" s="377"/>
      <c r="CH97" s="377"/>
      <c r="CI97" s="377"/>
      <c r="CJ97" s="377"/>
    </row>
    <row r="98" spans="1:88" s="54" customFormat="1" ht="15" customHeight="1" x14ac:dyDescent="0.2">
      <c r="A98" s="153" t="s">
        <v>130</v>
      </c>
      <c r="B98" s="194" t="s">
        <v>99</v>
      </c>
      <c r="C98" s="315">
        <v>0</v>
      </c>
      <c r="D98" s="240">
        <v>4</v>
      </c>
      <c r="E98" s="265">
        <f t="shared" si="23"/>
        <v>0</v>
      </c>
      <c r="F98" s="309">
        <v>0.6</v>
      </c>
      <c r="G98" s="316">
        <v>4</v>
      </c>
      <c r="H98" s="317">
        <v>15</v>
      </c>
      <c r="I98" s="318"/>
      <c r="J98" s="319">
        <v>15</v>
      </c>
      <c r="K98" s="319"/>
      <c r="L98" s="312"/>
      <c r="M98" s="320"/>
      <c r="N98" s="320"/>
      <c r="O98" s="320"/>
      <c r="P98" s="320"/>
      <c r="Q98" s="321"/>
      <c r="R98" s="322"/>
      <c r="S98" s="320"/>
      <c r="T98" s="320"/>
      <c r="U98" s="320"/>
      <c r="V98" s="320"/>
      <c r="W98" s="321"/>
      <c r="X98" s="323"/>
      <c r="Y98" s="320"/>
      <c r="Z98" s="320"/>
      <c r="AA98" s="320"/>
      <c r="AB98" s="320"/>
      <c r="AC98" s="321"/>
      <c r="AD98" s="322"/>
      <c r="AE98" s="320"/>
      <c r="AF98" s="320">
        <v>1</v>
      </c>
      <c r="AG98" s="320"/>
      <c r="AH98" s="320"/>
      <c r="AI98" s="321"/>
      <c r="AJ98" s="323">
        <v>4</v>
      </c>
      <c r="AK98" s="320"/>
      <c r="AL98" s="324"/>
      <c r="AM98" s="320"/>
      <c r="AN98" s="320"/>
      <c r="AO98" s="321"/>
      <c r="AP98" s="323"/>
      <c r="AQ98" s="123"/>
      <c r="AR98" s="123"/>
      <c r="AS98" s="123"/>
      <c r="AT98" s="123"/>
      <c r="AU98" s="123"/>
      <c r="AV98" s="123"/>
      <c r="AW98" s="375"/>
      <c r="AX98" s="375"/>
      <c r="AY98" s="375"/>
      <c r="AZ98" s="375"/>
      <c r="BA98" s="375"/>
      <c r="BB98" s="375"/>
      <c r="BC98" s="375"/>
      <c r="BD98" s="375"/>
      <c r="BE98" s="375"/>
      <c r="BF98" s="375"/>
      <c r="BG98" s="375"/>
      <c r="BH98" s="375"/>
      <c r="BI98" s="375"/>
      <c r="BJ98" s="375"/>
      <c r="BK98" s="375"/>
      <c r="BL98" s="375"/>
      <c r="BM98" s="375"/>
      <c r="BN98" s="375"/>
      <c r="BO98" s="375"/>
      <c r="BP98" s="375"/>
      <c r="BQ98" s="375"/>
      <c r="BR98" s="375"/>
      <c r="BS98" s="375"/>
      <c r="BT98" s="375"/>
      <c r="BU98" s="375"/>
      <c r="BV98" s="375"/>
      <c r="BW98" s="375"/>
      <c r="BX98" s="375"/>
      <c r="BY98" s="375"/>
      <c r="BZ98" s="375"/>
      <c r="CA98" s="375"/>
      <c r="CB98" s="375"/>
      <c r="CC98" s="375"/>
      <c r="CD98" s="375"/>
      <c r="CE98" s="375"/>
      <c r="CF98" s="375"/>
      <c r="CG98" s="375"/>
      <c r="CH98" s="375"/>
      <c r="CI98" s="375"/>
      <c r="CJ98" s="375"/>
    </row>
    <row r="99" spans="1:88" s="139" customFormat="1" ht="15" customHeight="1" thickBot="1" x14ac:dyDescent="0.25">
      <c r="A99" s="161" t="s">
        <v>131</v>
      </c>
      <c r="B99" s="136" t="s">
        <v>107</v>
      </c>
      <c r="C99" s="325">
        <v>0</v>
      </c>
      <c r="D99" s="326">
        <v>4</v>
      </c>
      <c r="E99" s="265">
        <f t="shared" si="23"/>
        <v>0</v>
      </c>
      <c r="F99" s="327">
        <v>0.6</v>
      </c>
      <c r="G99" s="326">
        <v>4</v>
      </c>
      <c r="H99" s="328">
        <v>15</v>
      </c>
      <c r="I99" s="329"/>
      <c r="J99" s="330">
        <v>15</v>
      </c>
      <c r="K99" s="330"/>
      <c r="L99" s="331"/>
      <c r="M99" s="332"/>
      <c r="N99" s="332"/>
      <c r="O99" s="332"/>
      <c r="P99" s="332"/>
      <c r="Q99" s="333"/>
      <c r="R99" s="334"/>
      <c r="S99" s="332"/>
      <c r="T99" s="332"/>
      <c r="U99" s="332"/>
      <c r="V99" s="332"/>
      <c r="W99" s="333"/>
      <c r="X99" s="335"/>
      <c r="Y99" s="332"/>
      <c r="Z99" s="332"/>
      <c r="AA99" s="332"/>
      <c r="AB99" s="332"/>
      <c r="AC99" s="333"/>
      <c r="AD99" s="334"/>
      <c r="AE99" s="332"/>
      <c r="AF99" s="332">
        <v>1</v>
      </c>
      <c r="AG99" s="332"/>
      <c r="AH99" s="332"/>
      <c r="AI99" s="333"/>
      <c r="AJ99" s="335">
        <v>4</v>
      </c>
      <c r="AK99" s="332"/>
      <c r="AL99" s="336"/>
      <c r="AM99" s="332"/>
      <c r="AN99" s="332"/>
      <c r="AO99" s="333"/>
      <c r="AP99" s="335"/>
      <c r="AQ99" s="140"/>
      <c r="AR99" s="140"/>
      <c r="AS99" s="140"/>
      <c r="AT99" s="140"/>
      <c r="AU99" s="140"/>
      <c r="AV99" s="140"/>
      <c r="AW99" s="377"/>
      <c r="AX99" s="377"/>
      <c r="AY99" s="377"/>
      <c r="AZ99" s="377"/>
      <c r="BA99" s="377"/>
      <c r="BB99" s="377"/>
      <c r="BC99" s="377"/>
      <c r="BD99" s="377"/>
      <c r="BE99" s="377"/>
      <c r="BF99" s="377"/>
      <c r="BG99" s="377"/>
      <c r="BH99" s="377"/>
      <c r="BI99" s="377"/>
      <c r="BJ99" s="377"/>
      <c r="BK99" s="377"/>
      <c r="BL99" s="377"/>
      <c r="BM99" s="377"/>
      <c r="BN99" s="377"/>
      <c r="BO99" s="377"/>
      <c r="BP99" s="377"/>
      <c r="BQ99" s="377"/>
      <c r="BR99" s="377"/>
      <c r="BS99" s="377"/>
      <c r="BT99" s="377"/>
      <c r="BU99" s="377"/>
      <c r="BV99" s="377"/>
      <c r="BW99" s="377"/>
      <c r="BX99" s="377"/>
      <c r="BY99" s="377"/>
      <c r="BZ99" s="377"/>
      <c r="CA99" s="377"/>
      <c r="CB99" s="377"/>
      <c r="CC99" s="377"/>
      <c r="CD99" s="377"/>
      <c r="CE99" s="377"/>
      <c r="CF99" s="377"/>
      <c r="CG99" s="377"/>
      <c r="CH99" s="377"/>
      <c r="CI99" s="377"/>
      <c r="CJ99" s="377"/>
    </row>
    <row r="100" spans="1:88" ht="13.5" thickTop="1" x14ac:dyDescent="0.2"/>
    <row r="102" spans="1:88" x14ac:dyDescent="0.2">
      <c r="B102" s="174"/>
    </row>
    <row r="105" spans="1:88" x14ac:dyDescent="0.2">
      <c r="B105" s="168"/>
    </row>
    <row r="107" spans="1:88" x14ac:dyDescent="0.2">
      <c r="B107" s="168"/>
    </row>
  </sheetData>
  <mergeCells count="49">
    <mergeCell ref="A6:A8"/>
    <mergeCell ref="D7:D8"/>
    <mergeCell ref="D6:G6"/>
    <mergeCell ref="F7:F8"/>
    <mergeCell ref="G7:G8"/>
    <mergeCell ref="C6:C8"/>
    <mergeCell ref="B6:B8"/>
    <mergeCell ref="E7:E8"/>
    <mergeCell ref="S58:X58"/>
    <mergeCell ref="AK58:AP58"/>
    <mergeCell ref="C35:C36"/>
    <mergeCell ref="D35:D36"/>
    <mergeCell ref="F35:F36"/>
    <mergeCell ref="E35:E36"/>
    <mergeCell ref="Y58:AD58"/>
    <mergeCell ref="AE58:AJ58"/>
    <mergeCell ref="AQ58:AV58"/>
    <mergeCell ref="I75:L75"/>
    <mergeCell ref="A35:A36"/>
    <mergeCell ref="B35:B36"/>
    <mergeCell ref="G35:G36"/>
    <mergeCell ref="H35:H36"/>
    <mergeCell ref="J64:N65"/>
    <mergeCell ref="M58:R58"/>
    <mergeCell ref="AE75:AJ75"/>
    <mergeCell ref="AK75:AP75"/>
    <mergeCell ref="AQ75:AV75"/>
    <mergeCell ref="Y75:AD75"/>
    <mergeCell ref="M75:R75"/>
    <mergeCell ref="S75:X75"/>
    <mergeCell ref="H75:H76"/>
    <mergeCell ref="H74:L74"/>
    <mergeCell ref="M74:AP74"/>
    <mergeCell ref="AJ61:AL61"/>
    <mergeCell ref="D63:H63"/>
    <mergeCell ref="K63:M63"/>
    <mergeCell ref="O62:AD65"/>
    <mergeCell ref="AH64:AJ64"/>
    <mergeCell ref="AH65:AJ65"/>
    <mergeCell ref="AL64:AN64"/>
    <mergeCell ref="AL65:AN65"/>
    <mergeCell ref="A74:A76"/>
    <mergeCell ref="B74:B76"/>
    <mergeCell ref="C74:G74"/>
    <mergeCell ref="C75:C76"/>
    <mergeCell ref="G75:G76"/>
    <mergeCell ref="D75:D76"/>
    <mergeCell ref="F75:F76"/>
    <mergeCell ref="E75:E76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siatka</vt:lpstr>
      <vt:lpstr>siatka!Obszar_wydruku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2022-08-03T08:12:48Z</cp:lastPrinted>
  <dcterms:created xsi:type="dcterms:W3CDTF">2007-09-01T10:20:56Z</dcterms:created>
  <dcterms:modified xsi:type="dcterms:W3CDTF">2026-06-17T09:40:21Z</dcterms:modified>
</cp:coreProperties>
</file>